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4008" yWindow="1116" windowWidth="24240" windowHeight="13056" tabRatio="885"/>
  </bookViews>
  <sheets>
    <sheet name="Pop &amp; Median Ag by Sub-corridor" sheetId="31" r:id="rId1"/>
    <sheet name="Pop'n Change by Sub-Corridor" sheetId="32" r:id="rId2"/>
    <sheet name="Population by Community" sheetId="7" r:id="rId3"/>
    <sheet name="Population by Age &amp; Gender" sheetId="21" r:id="rId4"/>
    <sheet name="Population by Region" sheetId="22" r:id="rId5"/>
    <sheet name="EarlyLearningVulnerability bySD" sheetId="8" r:id="rId6"/>
    <sheet name="HS Completion by SD" sheetId="9" r:id="rId7"/>
    <sheet name="Life Expectancy" sheetId="11" r:id="rId8"/>
    <sheet name="Standard Mortality Ratio" sheetId="24" r:id="rId9"/>
    <sheet name="Alcohol Related Deaths" sheetId="26" r:id="rId10"/>
    <sheet name="Motor Vehicle Deaths" sheetId="27" r:id="rId11"/>
    <sheet name="Crime Rate" sheetId="28" r:id="rId12"/>
    <sheet name="Dependency Ratios" sheetId="10" r:id="rId13"/>
    <sheet name="Average Income by Community" sheetId="6" r:id="rId14"/>
    <sheet name="Sheet1" sheetId="30" r:id="rId15"/>
  </sheets>
  <externalReferences>
    <externalReference r:id="rId16"/>
    <externalReference r:id="rId17"/>
  </externalReferenc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23" i="32" l="1"/>
  <c r="C23" i="32"/>
  <c r="B23" i="32"/>
  <c r="E2" i="32"/>
  <c r="E5" i="32"/>
  <c r="E3" i="32"/>
  <c r="E4" i="32"/>
  <c r="E6" i="32"/>
  <c r="E7" i="32"/>
  <c r="E21" i="32"/>
  <c r="E14" i="32"/>
  <c r="E19" i="32"/>
  <c r="E8" i="32"/>
  <c r="E22" i="32"/>
  <c r="E16" i="32"/>
  <c r="E11" i="32"/>
  <c r="E18" i="32"/>
  <c r="E12" i="32"/>
  <c r="E9" i="32"/>
  <c r="E10" i="32"/>
  <c r="E20" i="32"/>
  <c r="E17" i="32"/>
  <c r="E15" i="32"/>
  <c r="E13" i="32"/>
  <c r="D26" i="31"/>
  <c r="E26" i="31"/>
  <c r="C26" i="31"/>
  <c r="F25" i="31"/>
  <c r="F24" i="31"/>
  <c r="F23" i="31"/>
  <c r="F22" i="31"/>
  <c r="F21" i="31"/>
  <c r="F20" i="31"/>
  <c r="F19" i="31"/>
  <c r="F18" i="31"/>
  <c r="F17" i="31"/>
  <c r="F16" i="31"/>
  <c r="F15" i="31"/>
  <c r="F14" i="31"/>
  <c r="F13" i="31"/>
  <c r="F12" i="31"/>
  <c r="F11" i="31"/>
  <c r="F10" i="31"/>
  <c r="F9" i="31"/>
  <c r="F8" i="31"/>
  <c r="F7" i="31"/>
  <c r="F6" i="31"/>
  <c r="F5" i="31"/>
  <c r="B26" i="31"/>
  <c r="E68" i="21"/>
  <c r="G68" i="21" s="1"/>
  <c r="G73" i="21" s="1"/>
  <c r="F68" i="21"/>
  <c r="E69" i="21"/>
  <c r="E70" i="21"/>
  <c r="E71" i="21" s="1"/>
  <c r="G71" i="21" s="1"/>
  <c r="F69" i="21"/>
  <c r="F70" i="21"/>
  <c r="F71" i="21"/>
  <c r="E72" i="21"/>
  <c r="F72" i="21"/>
  <c r="G72" i="21"/>
  <c r="E6" i="21"/>
  <c r="E9" i="21" s="1"/>
  <c r="G9" i="21" s="1"/>
  <c r="E7" i="21"/>
  <c r="E8" i="21"/>
  <c r="F6" i="21"/>
  <c r="F9" i="21" s="1"/>
  <c r="F7" i="21"/>
  <c r="F8" i="21"/>
  <c r="E10" i="21"/>
  <c r="E12" i="21" s="1"/>
  <c r="G12" i="21" s="1"/>
  <c r="E11" i="21"/>
  <c r="F10" i="21"/>
  <c r="F11" i="21"/>
  <c r="F12" i="21" s="1"/>
  <c r="E13" i="21"/>
  <c r="E16" i="21" s="1"/>
  <c r="G16" i="21" s="1"/>
  <c r="E14" i="21"/>
  <c r="E15" i="21"/>
  <c r="F13" i="21"/>
  <c r="F16" i="21" s="1"/>
  <c r="F14" i="21"/>
  <c r="F15" i="21"/>
  <c r="E17" i="21"/>
  <c r="E19" i="21" s="1"/>
  <c r="G19" i="21" s="1"/>
  <c r="E18" i="21"/>
  <c r="F17" i="21"/>
  <c r="F18" i="21"/>
  <c r="F19" i="21" s="1"/>
  <c r="E20" i="21"/>
  <c r="E21" i="21"/>
  <c r="E24" i="21" s="1"/>
  <c r="G24" i="21" s="1"/>
  <c r="E22" i="21"/>
  <c r="E23" i="21"/>
  <c r="F20" i="21"/>
  <c r="F21" i="21"/>
  <c r="F22" i="21"/>
  <c r="F23" i="21"/>
  <c r="F24" i="21"/>
  <c r="E25" i="21"/>
  <c r="E26" i="21"/>
  <c r="E27" i="21"/>
  <c r="F25" i="21"/>
  <c r="F27" i="21" s="1"/>
  <c r="G27" i="21" s="1"/>
  <c r="F26" i="21"/>
  <c r="E28" i="21"/>
  <c r="E29" i="21"/>
  <c r="E30" i="21"/>
  <c r="E31" i="21"/>
  <c r="E32" i="21"/>
  <c r="E33" i="21"/>
  <c r="E34" i="21"/>
  <c r="E35" i="21"/>
  <c r="F28" i="21"/>
  <c r="F29" i="21"/>
  <c r="F30" i="21"/>
  <c r="F31" i="21"/>
  <c r="F32" i="21"/>
  <c r="F33" i="21"/>
  <c r="F34" i="21"/>
  <c r="F35" i="21"/>
  <c r="G35" i="21" s="1"/>
  <c r="E56" i="21"/>
  <c r="E57" i="21"/>
  <c r="E58" i="21" s="1"/>
  <c r="G58" i="21" s="1"/>
  <c r="F56" i="21"/>
  <c r="F57" i="21"/>
  <c r="F58" i="21"/>
  <c r="E64" i="21"/>
  <c r="E65" i="21"/>
  <c r="E66" i="21" s="1"/>
  <c r="G66" i="21" s="1"/>
  <c r="F64" i="21"/>
  <c r="F65" i="21"/>
  <c r="F66" i="21"/>
  <c r="E37" i="21"/>
  <c r="E38" i="21"/>
  <c r="E41" i="21" s="1"/>
  <c r="E39" i="21"/>
  <c r="F37" i="21"/>
  <c r="F38" i="21"/>
  <c r="F41" i="21" s="1"/>
  <c r="F39" i="21"/>
  <c r="E42" i="21"/>
  <c r="E47" i="21" s="1"/>
  <c r="G47" i="21" s="1"/>
  <c r="E43" i="21"/>
  <c r="E44" i="21"/>
  <c r="E45" i="21"/>
  <c r="E46" i="21"/>
  <c r="F42" i="21"/>
  <c r="F47" i="21" s="1"/>
  <c r="F43" i="21"/>
  <c r="F44" i="21"/>
  <c r="F45" i="21"/>
  <c r="F46" i="21"/>
  <c r="E48" i="21"/>
  <c r="E50" i="21" s="1"/>
  <c r="G50" i="21" s="1"/>
  <c r="E49" i="21"/>
  <c r="F48" i="21"/>
  <c r="F50" i="21" s="1"/>
  <c r="F49" i="21"/>
  <c r="E76" i="21"/>
  <c r="E78" i="21" s="1"/>
  <c r="G78" i="21" s="1"/>
  <c r="E77" i="21"/>
  <c r="F76" i="21"/>
  <c r="F78" i="21" s="1"/>
  <c r="F77" i="21"/>
  <c r="E79" i="21"/>
  <c r="E82" i="21" s="1"/>
  <c r="G82" i="21" s="1"/>
  <c r="E80" i="21"/>
  <c r="E81" i="21"/>
  <c r="F79" i="21"/>
  <c r="F82" i="21" s="1"/>
  <c r="F80" i="21"/>
  <c r="F81" i="21"/>
  <c r="E85" i="21"/>
  <c r="F85" i="21"/>
  <c r="G85" i="21"/>
  <c r="AU28" i="21"/>
  <c r="AU29" i="21"/>
  <c r="AU30" i="21"/>
  <c r="AU35" i="21" s="1"/>
  <c r="AU31" i="21"/>
  <c r="AU32" i="21"/>
  <c r="AU33" i="21"/>
  <c r="AU34" i="21"/>
  <c r="AU25" i="21"/>
  <c r="AU27" i="21" s="1"/>
  <c r="AU26" i="21"/>
  <c r="AU20" i="21"/>
  <c r="AU21" i="21"/>
  <c r="AU24" i="21" s="1"/>
  <c r="AU22" i="21"/>
  <c r="AU23" i="21"/>
  <c r="AU17" i="21"/>
  <c r="AU19" i="21" s="1"/>
  <c r="AU18" i="21"/>
  <c r="AU13" i="21"/>
  <c r="AU14" i="21"/>
  <c r="AU16" i="21" s="1"/>
  <c r="AU15" i="21"/>
  <c r="AU6" i="21"/>
  <c r="AU7" i="21"/>
  <c r="AU9" i="21" s="1"/>
  <c r="AU8" i="21"/>
  <c r="AU48" i="21"/>
  <c r="AU50" i="21" s="1"/>
  <c r="AU51" i="21" s="1"/>
  <c r="AU49" i="21"/>
  <c r="AU42" i="21"/>
  <c r="AU43" i="21"/>
  <c r="AU44" i="21"/>
  <c r="AU45" i="21"/>
  <c r="AU46" i="21"/>
  <c r="AU47" i="21"/>
  <c r="AU37" i="21"/>
  <c r="AU38" i="21"/>
  <c r="AU39" i="21"/>
  <c r="AU41" i="21"/>
  <c r="AU56" i="21"/>
  <c r="AU57" i="21"/>
  <c r="AU58" i="21"/>
  <c r="AU59" i="21"/>
  <c r="AU60" i="21"/>
  <c r="AU61" i="21"/>
  <c r="AU63" i="21" s="1"/>
  <c r="AU67" i="21" s="1"/>
  <c r="AU64" i="21"/>
  <c r="AU65" i="21"/>
  <c r="AU66" i="21"/>
  <c r="AU68" i="21"/>
  <c r="AU69" i="21"/>
  <c r="AU70" i="21"/>
  <c r="AU71" i="21" s="1"/>
  <c r="AU73" i="21" s="1"/>
  <c r="AU72" i="21"/>
  <c r="AU76" i="21"/>
  <c r="AU78" i="21" s="1"/>
  <c r="AU83" i="21" s="1"/>
  <c r="AU77" i="21"/>
  <c r="AU79" i="21"/>
  <c r="AU82" i="21" s="1"/>
  <c r="AU80" i="21"/>
  <c r="AU81" i="21"/>
  <c r="AU85" i="21"/>
  <c r="AT28" i="21"/>
  <c r="AT29" i="21"/>
  <c r="AT30" i="21"/>
  <c r="AT31" i="21"/>
  <c r="AT32" i="21"/>
  <c r="AT33" i="21"/>
  <c r="AT34" i="21"/>
  <c r="AT35" i="21"/>
  <c r="AT25" i="21"/>
  <c r="AT26" i="21"/>
  <c r="AT27" i="21"/>
  <c r="AT20" i="21"/>
  <c r="AT21" i="21"/>
  <c r="AT22" i="21"/>
  <c r="AT23" i="21"/>
  <c r="AT24" i="21"/>
  <c r="AT17" i="21"/>
  <c r="AT18" i="21"/>
  <c r="AT19" i="21"/>
  <c r="AT13" i="21"/>
  <c r="AT16" i="21" s="1"/>
  <c r="AT36" i="21" s="1"/>
  <c r="AT14" i="21"/>
  <c r="AT15" i="21"/>
  <c r="AT6" i="21"/>
  <c r="AT9" i="21" s="1"/>
  <c r="AT7" i="21"/>
  <c r="AT8" i="21"/>
  <c r="AT48" i="21"/>
  <c r="AT49" i="21"/>
  <c r="AT50" i="21" s="1"/>
  <c r="AT42" i="21"/>
  <c r="AT47" i="21" s="1"/>
  <c r="AT43" i="21"/>
  <c r="AT44" i="21"/>
  <c r="AT45" i="21"/>
  <c r="AT46" i="21"/>
  <c r="AT37" i="21"/>
  <c r="AT41" i="21" s="1"/>
  <c r="AT38" i="21"/>
  <c r="AT39" i="21"/>
  <c r="AT56" i="21"/>
  <c r="AT58" i="21" s="1"/>
  <c r="AT67" i="21" s="1"/>
  <c r="AT57" i="21"/>
  <c r="AT59" i="21"/>
  <c r="AT63" i="21" s="1"/>
  <c r="AT60" i="21"/>
  <c r="AT61" i="21"/>
  <c r="AT64" i="21"/>
  <c r="AT65" i="21"/>
  <c r="AT66" i="21"/>
  <c r="AT68" i="21"/>
  <c r="AT73" i="21" s="1"/>
  <c r="AT69" i="21"/>
  <c r="AT71" i="21" s="1"/>
  <c r="AT70" i="21"/>
  <c r="AT72" i="21"/>
  <c r="AT76" i="21"/>
  <c r="AT78" i="21" s="1"/>
  <c r="AT83" i="21" s="1"/>
  <c r="AT77" i="21"/>
  <c r="AT79" i="21"/>
  <c r="AT80" i="21"/>
  <c r="AT82" i="21" s="1"/>
  <c r="AT81" i="21"/>
  <c r="AT85" i="21"/>
  <c r="AS28" i="21"/>
  <c r="AS35" i="21" s="1"/>
  <c r="AS29" i="21"/>
  <c r="AS30" i="21"/>
  <c r="AS31" i="21"/>
  <c r="AS32" i="21"/>
  <c r="AS33" i="21"/>
  <c r="AS34" i="21"/>
  <c r="AS25" i="21"/>
  <c r="AS26" i="21"/>
  <c r="AS27" i="21"/>
  <c r="AS20" i="21"/>
  <c r="AS21" i="21"/>
  <c r="AS24" i="21" s="1"/>
  <c r="AS22" i="21"/>
  <c r="AS23" i="21"/>
  <c r="AS17" i="21"/>
  <c r="AS18" i="21"/>
  <c r="AS19" i="21"/>
  <c r="AS13" i="21"/>
  <c r="AS14" i="21"/>
  <c r="AS15" i="21"/>
  <c r="AS16" i="21"/>
  <c r="AS6" i="21"/>
  <c r="AS7" i="21"/>
  <c r="AS8" i="21"/>
  <c r="AS9" i="21"/>
  <c r="AS48" i="21"/>
  <c r="AS49" i="21"/>
  <c r="AS50" i="21"/>
  <c r="AS42" i="21"/>
  <c r="AS43" i="21"/>
  <c r="AS44" i="21"/>
  <c r="AS45" i="21"/>
  <c r="AS47" i="21" s="1"/>
  <c r="AS46" i="21"/>
  <c r="AS37" i="21"/>
  <c r="AS38" i="21"/>
  <c r="AS41" i="21" s="1"/>
  <c r="AS39" i="21"/>
  <c r="AS56" i="21"/>
  <c r="AS58" i="21" s="1"/>
  <c r="AS57" i="21"/>
  <c r="AS59" i="21"/>
  <c r="AS60" i="21"/>
  <c r="AS63" i="21" s="1"/>
  <c r="AS61" i="21"/>
  <c r="AS64" i="21"/>
  <c r="AS66" i="21" s="1"/>
  <c r="AS65" i="21"/>
  <c r="AS68" i="21"/>
  <c r="AS69" i="21"/>
  <c r="AS71" i="21" s="1"/>
  <c r="AS73" i="21" s="1"/>
  <c r="AS70" i="21"/>
  <c r="AS72" i="21"/>
  <c r="AS76" i="21"/>
  <c r="AS77" i="21"/>
  <c r="AS78" i="21" s="1"/>
  <c r="AS83" i="21" s="1"/>
  <c r="AS79" i="21"/>
  <c r="AS82" i="21" s="1"/>
  <c r="AS80" i="21"/>
  <c r="AS81" i="21"/>
  <c r="AS85" i="21"/>
  <c r="AR28" i="21"/>
  <c r="AR29" i="21"/>
  <c r="AR35" i="21" s="1"/>
  <c r="AR30" i="21"/>
  <c r="AR31" i="21"/>
  <c r="AR32" i="21"/>
  <c r="AR33" i="21"/>
  <c r="AR34" i="21"/>
  <c r="AR25" i="21"/>
  <c r="AR27" i="21" s="1"/>
  <c r="AR26" i="21"/>
  <c r="AR20" i="21"/>
  <c r="AR21" i="21"/>
  <c r="AR22" i="21"/>
  <c r="AR24" i="21" s="1"/>
  <c r="AR23" i="21"/>
  <c r="AR17" i="21"/>
  <c r="AR19" i="21" s="1"/>
  <c r="AR18" i="21"/>
  <c r="AR13" i="21"/>
  <c r="AR16" i="21" s="1"/>
  <c r="AR14" i="21"/>
  <c r="AR15" i="21"/>
  <c r="AR6" i="21"/>
  <c r="AR9" i="21" s="1"/>
  <c r="AR7" i="21"/>
  <c r="AR8" i="21"/>
  <c r="AR48" i="21"/>
  <c r="AR50" i="21" s="1"/>
  <c r="AR49" i="21"/>
  <c r="AR42" i="21"/>
  <c r="AR43" i="21"/>
  <c r="AR44" i="21"/>
  <c r="AR47" i="21" s="1"/>
  <c r="AR45" i="21"/>
  <c r="AR46" i="21"/>
  <c r="AR37" i="21"/>
  <c r="AR41" i="21" s="1"/>
  <c r="AR38" i="21"/>
  <c r="AR39" i="21"/>
  <c r="AR56" i="21"/>
  <c r="AR57" i="21"/>
  <c r="AR58" i="21" s="1"/>
  <c r="AR59" i="21"/>
  <c r="AR63" i="21" s="1"/>
  <c r="AR60" i="21"/>
  <c r="AR61" i="21"/>
  <c r="AR64" i="21"/>
  <c r="AR66" i="21" s="1"/>
  <c r="AR65" i="21"/>
  <c r="AR68" i="21"/>
  <c r="AR69" i="21"/>
  <c r="AR70" i="21"/>
  <c r="AR71" i="21" s="1"/>
  <c r="AR72" i="21"/>
  <c r="AR76" i="21"/>
  <c r="AR77" i="21"/>
  <c r="AR78" i="21"/>
  <c r="AR83" i="21" s="1"/>
  <c r="AR79" i="21"/>
  <c r="AR80" i="21"/>
  <c r="AR81" i="21"/>
  <c r="AR82" i="21"/>
  <c r="AR85" i="21"/>
  <c r="AQ28" i="21"/>
  <c r="AQ35" i="21" s="1"/>
  <c r="AQ29" i="21"/>
  <c r="AQ30" i="21"/>
  <c r="AQ31" i="21"/>
  <c r="AQ32" i="21"/>
  <c r="AQ33" i="21"/>
  <c r="AQ34" i="21"/>
  <c r="AQ25" i="21"/>
  <c r="AQ27" i="21" s="1"/>
  <c r="AQ26" i="21"/>
  <c r="AQ20" i="21"/>
  <c r="AQ21" i="21"/>
  <c r="AQ24" i="21" s="1"/>
  <c r="AQ22" i="21"/>
  <c r="AQ23" i="21"/>
  <c r="AQ17" i="21"/>
  <c r="AQ19" i="21" s="1"/>
  <c r="AQ18" i="21"/>
  <c r="AQ13" i="21"/>
  <c r="AQ14" i="21"/>
  <c r="AQ16" i="21" s="1"/>
  <c r="AQ15" i="21"/>
  <c r="AQ6" i="21"/>
  <c r="AQ7" i="21"/>
  <c r="AQ9" i="21" s="1"/>
  <c r="AQ8" i="21"/>
  <c r="AQ48" i="21"/>
  <c r="AQ50" i="21" s="1"/>
  <c r="AQ51" i="21" s="1"/>
  <c r="AQ49" i="21"/>
  <c r="AQ42" i="21"/>
  <c r="AQ43" i="21"/>
  <c r="AQ44" i="21"/>
  <c r="AQ45" i="21"/>
  <c r="AQ46" i="21"/>
  <c r="AQ47" i="21"/>
  <c r="AQ37" i="21"/>
  <c r="AQ38" i="21"/>
  <c r="AQ39" i="21"/>
  <c r="AQ41" i="21"/>
  <c r="AQ56" i="21"/>
  <c r="AQ57" i="21"/>
  <c r="AQ58" i="21"/>
  <c r="AQ59" i="21"/>
  <c r="AQ60" i="21"/>
  <c r="AQ61" i="21"/>
  <c r="AQ63" i="21"/>
  <c r="AQ64" i="21"/>
  <c r="AQ65" i="21"/>
  <c r="AQ66" i="21" s="1"/>
  <c r="AQ67" i="21" s="1"/>
  <c r="AQ68" i="21"/>
  <c r="AQ69" i="21"/>
  <c r="AQ70" i="21"/>
  <c r="AQ71" i="21"/>
  <c r="AQ73" i="21" s="1"/>
  <c r="AQ72" i="21"/>
  <c r="AQ76" i="21"/>
  <c r="AQ78" i="21" s="1"/>
  <c r="AQ83" i="21" s="1"/>
  <c r="AQ77" i="21"/>
  <c r="AQ79" i="21"/>
  <c r="AQ82" i="21" s="1"/>
  <c r="AQ80" i="21"/>
  <c r="AQ81" i="21"/>
  <c r="AQ85" i="21"/>
  <c r="AP28" i="21"/>
  <c r="AP29" i="21"/>
  <c r="AP30" i="21"/>
  <c r="AP31" i="21"/>
  <c r="AP32" i="21"/>
  <c r="AP33" i="21"/>
  <c r="AP34" i="21"/>
  <c r="AP35" i="21"/>
  <c r="AP25" i="21"/>
  <c r="AP26" i="21"/>
  <c r="AP27" i="21" s="1"/>
  <c r="AP20" i="21"/>
  <c r="AP21" i="21"/>
  <c r="AP22" i="21"/>
  <c r="AP23" i="21"/>
  <c r="AP24" i="21"/>
  <c r="AP17" i="21"/>
  <c r="AP18" i="21"/>
  <c r="AP19" i="21" s="1"/>
  <c r="AP13" i="21"/>
  <c r="AP16" i="21" s="1"/>
  <c r="AP14" i="21"/>
  <c r="AP15" i="21"/>
  <c r="AP6" i="21"/>
  <c r="AP9" i="21" s="1"/>
  <c r="AP7" i="21"/>
  <c r="AP8" i="21"/>
  <c r="AP48" i="21"/>
  <c r="AP49" i="21"/>
  <c r="AP50" i="21" s="1"/>
  <c r="AP42" i="21"/>
  <c r="AP47" i="21" s="1"/>
  <c r="AP43" i="21"/>
  <c r="AP44" i="21"/>
  <c r="AP45" i="21"/>
  <c r="AP46" i="21"/>
  <c r="AP37" i="21"/>
  <c r="AP41" i="21" s="1"/>
  <c r="AP38" i="21"/>
  <c r="AP39" i="21"/>
  <c r="AP56" i="21"/>
  <c r="AP58" i="21" s="1"/>
  <c r="AP67" i="21" s="1"/>
  <c r="AP57" i="21"/>
  <c r="AP59" i="21"/>
  <c r="AP63" i="21" s="1"/>
  <c r="AP60" i="21"/>
  <c r="AP61" i="21"/>
  <c r="AP64" i="21"/>
  <c r="AP65" i="21"/>
  <c r="AP66" i="21"/>
  <c r="AP68" i="21"/>
  <c r="AP69" i="21"/>
  <c r="AP71" i="21" s="1"/>
  <c r="AP70" i="21"/>
  <c r="AP72" i="21"/>
  <c r="AP76" i="21"/>
  <c r="AP78" i="21" s="1"/>
  <c r="AP77" i="21"/>
  <c r="AP79" i="21"/>
  <c r="AP80" i="21"/>
  <c r="AP82" i="21" s="1"/>
  <c r="AP81" i="21"/>
  <c r="AP85" i="21"/>
  <c r="AO28" i="21"/>
  <c r="AO35" i="21" s="1"/>
  <c r="AO29" i="21"/>
  <c r="AO30" i="21"/>
  <c r="AO31" i="21"/>
  <c r="AO32" i="21"/>
  <c r="AO33" i="21"/>
  <c r="AO34" i="21"/>
  <c r="AO25" i="21"/>
  <c r="AO26" i="21"/>
  <c r="AO27" i="21"/>
  <c r="AO20" i="21"/>
  <c r="AO21" i="21"/>
  <c r="AO24" i="21" s="1"/>
  <c r="AO22" i="21"/>
  <c r="AO23" i="21"/>
  <c r="AO17" i="21"/>
  <c r="AO18" i="21"/>
  <c r="AO19" i="21"/>
  <c r="AO13" i="21"/>
  <c r="AO14" i="21"/>
  <c r="AO15" i="21"/>
  <c r="AO16" i="21"/>
  <c r="AO6" i="21"/>
  <c r="AO7" i="21"/>
  <c r="AO8" i="21"/>
  <c r="AO9" i="21"/>
  <c r="AO48" i="21"/>
  <c r="AO49" i="21"/>
  <c r="AO50" i="21"/>
  <c r="AO42" i="21"/>
  <c r="AO43" i="21"/>
  <c r="AO44" i="21"/>
  <c r="AO45" i="21"/>
  <c r="AO47" i="21" s="1"/>
  <c r="AO46" i="21"/>
  <c r="AO37" i="21"/>
  <c r="AO38" i="21"/>
  <c r="AO41" i="21" s="1"/>
  <c r="AO39" i="21"/>
  <c r="AO56" i="21"/>
  <c r="AO58" i="21" s="1"/>
  <c r="AO57" i="21"/>
  <c r="AO59" i="21"/>
  <c r="AO60" i="21"/>
  <c r="AO63" i="21" s="1"/>
  <c r="AO61" i="21"/>
  <c r="AO64" i="21"/>
  <c r="AO66" i="21" s="1"/>
  <c r="AO65" i="21"/>
  <c r="AO68" i="21"/>
  <c r="AO69" i="21"/>
  <c r="AO71" i="21" s="1"/>
  <c r="AO73" i="21" s="1"/>
  <c r="AO70" i="21"/>
  <c r="AO72" i="21"/>
  <c r="AO76" i="21"/>
  <c r="AO77" i="21"/>
  <c r="AO78" i="21" s="1"/>
  <c r="AO79" i="21"/>
  <c r="AO82" i="21" s="1"/>
  <c r="AO80" i="21"/>
  <c r="AO81" i="21"/>
  <c r="AO85" i="21"/>
  <c r="AN28" i="21"/>
  <c r="AN29" i="21"/>
  <c r="AN35" i="21" s="1"/>
  <c r="AN30" i="21"/>
  <c r="AN31" i="21"/>
  <c r="AN32" i="21"/>
  <c r="AN33" i="21"/>
  <c r="AN34" i="21"/>
  <c r="AN25" i="21"/>
  <c r="AN27" i="21" s="1"/>
  <c r="AN26" i="21"/>
  <c r="AN20" i="21"/>
  <c r="AN21" i="21"/>
  <c r="AN24" i="21" s="1"/>
  <c r="AN22" i="21"/>
  <c r="AN23" i="21"/>
  <c r="AN17" i="21"/>
  <c r="AN19" i="21" s="1"/>
  <c r="AN18" i="21"/>
  <c r="AN13" i="21"/>
  <c r="AN16" i="21" s="1"/>
  <c r="AN14" i="21"/>
  <c r="AN15" i="21"/>
  <c r="AN6" i="21"/>
  <c r="AN9" i="21" s="1"/>
  <c r="AN7" i="21"/>
  <c r="AN8" i="21"/>
  <c r="AN48" i="21"/>
  <c r="AN50" i="21" s="1"/>
  <c r="AN49" i="21"/>
  <c r="AN42" i="21"/>
  <c r="AN43" i="21"/>
  <c r="AN44" i="21"/>
  <c r="AN47" i="21" s="1"/>
  <c r="AN45" i="21"/>
  <c r="AN46" i="21"/>
  <c r="AN37" i="21"/>
  <c r="AN41" i="21" s="1"/>
  <c r="AN38" i="21"/>
  <c r="AN39" i="21"/>
  <c r="AN56" i="21"/>
  <c r="AN57" i="21"/>
  <c r="AN58" i="21" s="1"/>
  <c r="AN59" i="21"/>
  <c r="AN63" i="21" s="1"/>
  <c r="AN60" i="21"/>
  <c r="AN61" i="21"/>
  <c r="AN64" i="21"/>
  <c r="AN66" i="21" s="1"/>
  <c r="AN65" i="21"/>
  <c r="AN68" i="21"/>
  <c r="AN73" i="21" s="1"/>
  <c r="AN69" i="21"/>
  <c r="AN70" i="21"/>
  <c r="AN71" i="21" s="1"/>
  <c r="AN72" i="21"/>
  <c r="AN76" i="21"/>
  <c r="AN77" i="21"/>
  <c r="AN78" i="21"/>
  <c r="AN83" i="21" s="1"/>
  <c r="AN79" i="21"/>
  <c r="AN80" i="21"/>
  <c r="AN81" i="21"/>
  <c r="AN82" i="21"/>
  <c r="AN85" i="21"/>
  <c r="AM28" i="21"/>
  <c r="AM35" i="21" s="1"/>
  <c r="AM29" i="21"/>
  <c r="AM30" i="21"/>
  <c r="AM31" i="21"/>
  <c r="AM32" i="21"/>
  <c r="AM33" i="21"/>
  <c r="AM34" i="21"/>
  <c r="AM25" i="21"/>
  <c r="AM27" i="21" s="1"/>
  <c r="AM26" i="21"/>
  <c r="AM20" i="21"/>
  <c r="AM21" i="21"/>
  <c r="AM24" i="21" s="1"/>
  <c r="AM22" i="21"/>
  <c r="AM23" i="21"/>
  <c r="AM17" i="21"/>
  <c r="AM19" i="21" s="1"/>
  <c r="AM18" i="21"/>
  <c r="AM13" i="21"/>
  <c r="AM14" i="21"/>
  <c r="AM16" i="21" s="1"/>
  <c r="AM15" i="21"/>
  <c r="AM6" i="21"/>
  <c r="AM7" i="21"/>
  <c r="AM9" i="21" s="1"/>
  <c r="AM8" i="21"/>
  <c r="AM48" i="21"/>
  <c r="AM50" i="21" s="1"/>
  <c r="AM51" i="21" s="1"/>
  <c r="AM49" i="21"/>
  <c r="AM42" i="21"/>
  <c r="AM43" i="21"/>
  <c r="AM44" i="21"/>
  <c r="AM45" i="21"/>
  <c r="AM46" i="21"/>
  <c r="AM47" i="21"/>
  <c r="AM37" i="21"/>
  <c r="AM38" i="21"/>
  <c r="AM39" i="21"/>
  <c r="AM41" i="21"/>
  <c r="AM56" i="21"/>
  <c r="AM57" i="21"/>
  <c r="AM58" i="21"/>
  <c r="AM59" i="21"/>
  <c r="AM60" i="21"/>
  <c r="AM61" i="21"/>
  <c r="AM63" i="21"/>
  <c r="AM64" i="21"/>
  <c r="AM65" i="21"/>
  <c r="AM66" i="21" s="1"/>
  <c r="AM67" i="21" s="1"/>
  <c r="AM68" i="21"/>
  <c r="AM69" i="21"/>
  <c r="AM70" i="21"/>
  <c r="AM71" i="21"/>
  <c r="AM73" i="21" s="1"/>
  <c r="AM72" i="21"/>
  <c r="AM76" i="21"/>
  <c r="AM78" i="21" s="1"/>
  <c r="AM77" i="21"/>
  <c r="AM79" i="21"/>
  <c r="AM82" i="21" s="1"/>
  <c r="AM80" i="21"/>
  <c r="AM81" i="21"/>
  <c r="AM85" i="21"/>
  <c r="AL28" i="21"/>
  <c r="AL29" i="21"/>
  <c r="AL30" i="21"/>
  <c r="AL31" i="21"/>
  <c r="AL32" i="21"/>
  <c r="AL33" i="21"/>
  <c r="AL34" i="21"/>
  <c r="AL35" i="21"/>
  <c r="AL25" i="21"/>
  <c r="AL26" i="21"/>
  <c r="AL27" i="21" s="1"/>
  <c r="AL20" i="21"/>
  <c r="AL21" i="21"/>
  <c r="AL22" i="21"/>
  <c r="AL23" i="21"/>
  <c r="AL24" i="21"/>
  <c r="AL17" i="21"/>
  <c r="AL18" i="21"/>
  <c r="AL19" i="21" s="1"/>
  <c r="AL13" i="21"/>
  <c r="AL16" i="21" s="1"/>
  <c r="AL14" i="21"/>
  <c r="AL15" i="21"/>
  <c r="AL6" i="21"/>
  <c r="AL9" i="21" s="1"/>
  <c r="AL7" i="21"/>
  <c r="AL8" i="21"/>
  <c r="AL48" i="21"/>
  <c r="AL50" i="21" s="1"/>
  <c r="AL51" i="21" s="1"/>
  <c r="AL49" i="21"/>
  <c r="AL42" i="21"/>
  <c r="AL47" i="21" s="1"/>
  <c r="AL43" i="21"/>
  <c r="AL44" i="21"/>
  <c r="AL45" i="21"/>
  <c r="AL46" i="21"/>
  <c r="AL37" i="21"/>
  <c r="AL41" i="21" s="1"/>
  <c r="AL38" i="21"/>
  <c r="AL39" i="21"/>
  <c r="AL56" i="21"/>
  <c r="AL57" i="21"/>
  <c r="AL58" i="21" s="1"/>
  <c r="AL59" i="21"/>
  <c r="AL63" i="21" s="1"/>
  <c r="AL60" i="21"/>
  <c r="AL61" i="21"/>
  <c r="AL64" i="21"/>
  <c r="AL65" i="21"/>
  <c r="AL66" i="21"/>
  <c r="AL68" i="21"/>
  <c r="AL73" i="21" s="1"/>
  <c r="AL69" i="21"/>
  <c r="AL71" i="21" s="1"/>
  <c r="AL70" i="21"/>
  <c r="AL72" i="21"/>
  <c r="AL76" i="21"/>
  <c r="AL78" i="21" s="1"/>
  <c r="AL83" i="21" s="1"/>
  <c r="AL77" i="21"/>
  <c r="AL79" i="21"/>
  <c r="AL80" i="21"/>
  <c r="AL82" i="21" s="1"/>
  <c r="AL81" i="21"/>
  <c r="AL85" i="21"/>
  <c r="AK28" i="21"/>
  <c r="AK35" i="21" s="1"/>
  <c r="AK36" i="21" s="1"/>
  <c r="AK29" i="21"/>
  <c r="AK30" i="21"/>
  <c r="AK31" i="21"/>
  <c r="AK32" i="21"/>
  <c r="AK33" i="21"/>
  <c r="AK34" i="21"/>
  <c r="AK25" i="21"/>
  <c r="AK26" i="21"/>
  <c r="AK27" i="21"/>
  <c r="AK20" i="21"/>
  <c r="AK21" i="21"/>
  <c r="AK24" i="21" s="1"/>
  <c r="AK22" i="21"/>
  <c r="AK23" i="21"/>
  <c r="AK17" i="21"/>
  <c r="AK18" i="21"/>
  <c r="AK19" i="21"/>
  <c r="AK13" i="21"/>
  <c r="AK14" i="21"/>
  <c r="AK15" i="21"/>
  <c r="AK16" i="21"/>
  <c r="AK6" i="21"/>
  <c r="AK7" i="21"/>
  <c r="AK8" i="21"/>
  <c r="AK9" i="21"/>
  <c r="AK48" i="21"/>
  <c r="AK49" i="21"/>
  <c r="AK50" i="21"/>
  <c r="AK42" i="21"/>
  <c r="AK43" i="21"/>
  <c r="AK44" i="21"/>
  <c r="AK45" i="21"/>
  <c r="AK47" i="21" s="1"/>
  <c r="AK46" i="21"/>
  <c r="AK37" i="21"/>
  <c r="AK38" i="21"/>
  <c r="AK41" i="21" s="1"/>
  <c r="AK39" i="21"/>
  <c r="AK56" i="21"/>
  <c r="AK58" i="21" s="1"/>
  <c r="AK67" i="21" s="1"/>
  <c r="AK57" i="21"/>
  <c r="AK59" i="21"/>
  <c r="AK60" i="21"/>
  <c r="AK63" i="21" s="1"/>
  <c r="AK61" i="21"/>
  <c r="AK64" i="21"/>
  <c r="AK66" i="21" s="1"/>
  <c r="AK65" i="21"/>
  <c r="AK68" i="21"/>
  <c r="AK69" i="21"/>
  <c r="AK71" i="21" s="1"/>
  <c r="AK73" i="21" s="1"/>
  <c r="AK70" i="21"/>
  <c r="AK72" i="21"/>
  <c r="AK76" i="21"/>
  <c r="AK77" i="21"/>
  <c r="AK78" i="21"/>
  <c r="AK79" i="21"/>
  <c r="AK82" i="21" s="1"/>
  <c r="AK83" i="21" s="1"/>
  <c r="AK80" i="21"/>
  <c r="AK81" i="21"/>
  <c r="AK85" i="21"/>
  <c r="AJ28" i="21"/>
  <c r="AJ29" i="21"/>
  <c r="AJ30" i="21"/>
  <c r="AJ31" i="21"/>
  <c r="AJ32" i="21"/>
  <c r="AJ33" i="21"/>
  <c r="AJ34" i="21"/>
  <c r="AJ25" i="21"/>
  <c r="AJ26" i="21"/>
  <c r="AJ20" i="21"/>
  <c r="AJ21" i="21"/>
  <c r="AJ22" i="21"/>
  <c r="AJ23" i="21"/>
  <c r="AJ17" i="21"/>
  <c r="AJ18" i="21"/>
  <c r="AJ13" i="21"/>
  <c r="AJ14" i="21"/>
  <c r="AJ15" i="21"/>
  <c r="AJ6" i="21"/>
  <c r="AJ7" i="21"/>
  <c r="AJ8" i="21"/>
  <c r="AJ48" i="21"/>
  <c r="AJ50" i="21" s="1"/>
  <c r="AJ51" i="21" s="1"/>
  <c r="AJ49" i="21"/>
  <c r="AJ42" i="21"/>
  <c r="AJ43" i="21"/>
  <c r="AJ44" i="21"/>
  <c r="AJ47" i="21" s="1"/>
  <c r="AJ45" i="21"/>
  <c r="AJ46" i="21"/>
  <c r="AJ37" i="21"/>
  <c r="AJ41" i="21" s="1"/>
  <c r="AJ38" i="21"/>
  <c r="AJ39" i="21"/>
  <c r="AJ56" i="21"/>
  <c r="AJ57" i="21"/>
  <c r="AJ58" i="21" s="1"/>
  <c r="AJ59" i="21"/>
  <c r="AJ63" i="21" s="1"/>
  <c r="AJ60" i="21"/>
  <c r="AJ61" i="21"/>
  <c r="AJ64" i="21"/>
  <c r="AJ66" i="21" s="1"/>
  <c r="AJ65" i="21"/>
  <c r="AJ68" i="21"/>
  <c r="AJ69" i="21"/>
  <c r="AJ70" i="21"/>
  <c r="AJ71" i="21" s="1"/>
  <c r="AJ72" i="21"/>
  <c r="AJ76" i="21"/>
  <c r="AJ77" i="21"/>
  <c r="AJ78" i="21"/>
  <c r="AJ79" i="21"/>
  <c r="AJ80" i="21"/>
  <c r="AJ81" i="21"/>
  <c r="AJ82" i="21"/>
  <c r="AJ85" i="21"/>
  <c r="AI28" i="21"/>
  <c r="AI29" i="21"/>
  <c r="AI30" i="21"/>
  <c r="AI31" i="21"/>
  <c r="AI32" i="21"/>
  <c r="AI33" i="21"/>
  <c r="AI34" i="21"/>
  <c r="AI25" i="21"/>
  <c r="AI27" i="21" s="1"/>
  <c r="AI26" i="21"/>
  <c r="AI20" i="21"/>
  <c r="AI21" i="21"/>
  <c r="AI24" i="21" s="1"/>
  <c r="AI22" i="21"/>
  <c r="AI23" i="21"/>
  <c r="AI17" i="21"/>
  <c r="AI19" i="21" s="1"/>
  <c r="AI18" i="21"/>
  <c r="AI13" i="21"/>
  <c r="AI14" i="21"/>
  <c r="AI16" i="21" s="1"/>
  <c r="AI15" i="21"/>
  <c r="AI6" i="21"/>
  <c r="AI7" i="21"/>
  <c r="AI9" i="21" s="1"/>
  <c r="AI8" i="21"/>
  <c r="AI48" i="21"/>
  <c r="AI50" i="21" s="1"/>
  <c r="AI51" i="21" s="1"/>
  <c r="AI49" i="21"/>
  <c r="AI42" i="21"/>
  <c r="AI43" i="21"/>
  <c r="AI44" i="21"/>
  <c r="AI45" i="21"/>
  <c r="AI46" i="21"/>
  <c r="AI47" i="21"/>
  <c r="AI37" i="21"/>
  <c r="AI38" i="21"/>
  <c r="AI39" i="21"/>
  <c r="AI41" i="21"/>
  <c r="AI56" i="21"/>
  <c r="AI57" i="21"/>
  <c r="AI58" i="21"/>
  <c r="AI59" i="21"/>
  <c r="AI60" i="21"/>
  <c r="AI61" i="21"/>
  <c r="AI63" i="21"/>
  <c r="AI64" i="21"/>
  <c r="AI66" i="21" s="1"/>
  <c r="AI67" i="21" s="1"/>
  <c r="AI65" i="21"/>
  <c r="AI68" i="21"/>
  <c r="AI69" i="21"/>
  <c r="AI70" i="21"/>
  <c r="AI71" i="21"/>
  <c r="AI72" i="21"/>
  <c r="AI76" i="21"/>
  <c r="AI77" i="21"/>
  <c r="AI78" i="21" s="1"/>
  <c r="AI79" i="21"/>
  <c r="AI80" i="21"/>
  <c r="AI81" i="21"/>
  <c r="AI82" i="21"/>
  <c r="AI85" i="21"/>
  <c r="AH28" i="21"/>
  <c r="AH35" i="21" s="1"/>
  <c r="AH29" i="21"/>
  <c r="AH30" i="21"/>
  <c r="AH31" i="21"/>
  <c r="AH32" i="21"/>
  <c r="AH33" i="21"/>
  <c r="AH34" i="21"/>
  <c r="AH25" i="21"/>
  <c r="AH27" i="21" s="1"/>
  <c r="AH26" i="21"/>
  <c r="AH20" i="21"/>
  <c r="AH21" i="21"/>
  <c r="AH24" i="21" s="1"/>
  <c r="AH22" i="21"/>
  <c r="AH23" i="21"/>
  <c r="AH17" i="21"/>
  <c r="AH19" i="21" s="1"/>
  <c r="AH18" i="21"/>
  <c r="AH13" i="21"/>
  <c r="AH14" i="21"/>
  <c r="AH16" i="21" s="1"/>
  <c r="AH15" i="21"/>
  <c r="AH6" i="21"/>
  <c r="AH9" i="21" s="1"/>
  <c r="AH7" i="21"/>
  <c r="AH8" i="21"/>
  <c r="AH48" i="21"/>
  <c r="AH50" i="21" s="1"/>
  <c r="AH49" i="21"/>
  <c r="AH42" i="21"/>
  <c r="AH43" i="21"/>
  <c r="AH44" i="21"/>
  <c r="AH47" i="21" s="1"/>
  <c r="AH45" i="21"/>
  <c r="AH46" i="21"/>
  <c r="AH37" i="21"/>
  <c r="AH41" i="21" s="1"/>
  <c r="AH38" i="21"/>
  <c r="AH39" i="21"/>
  <c r="AH56" i="21"/>
  <c r="AH57" i="21"/>
  <c r="AH58" i="21"/>
  <c r="AH59" i="21"/>
  <c r="AH63" i="21" s="1"/>
  <c r="AH60" i="21"/>
  <c r="AH61" i="21"/>
  <c r="AH64" i="21"/>
  <c r="AH66" i="21" s="1"/>
  <c r="AH65" i="21"/>
  <c r="AH68" i="21"/>
  <c r="AH69" i="21"/>
  <c r="AH70" i="21"/>
  <c r="AH71" i="21" s="1"/>
  <c r="AH72" i="21"/>
  <c r="AH76" i="21"/>
  <c r="AH77" i="21"/>
  <c r="AH78" i="21"/>
  <c r="AH83" i="21" s="1"/>
  <c r="AH79" i="21"/>
  <c r="AH80" i="21"/>
  <c r="AH81" i="21"/>
  <c r="AH82" i="21"/>
  <c r="AH85" i="21"/>
  <c r="AG28" i="21"/>
  <c r="AG35" i="21" s="1"/>
  <c r="AG29" i="21"/>
  <c r="AG30" i="21"/>
  <c r="AG31" i="21"/>
  <c r="AG32" i="21"/>
  <c r="AG33" i="21"/>
  <c r="AG34" i="21"/>
  <c r="AG25" i="21"/>
  <c r="AG27" i="21" s="1"/>
  <c r="AG26" i="21"/>
  <c r="AG20" i="21"/>
  <c r="AG21" i="21"/>
  <c r="AG24" i="21" s="1"/>
  <c r="AG22" i="21"/>
  <c r="AG23" i="21"/>
  <c r="AG17" i="21"/>
  <c r="AG19" i="21" s="1"/>
  <c r="AG18" i="21"/>
  <c r="AG13" i="21"/>
  <c r="AG14" i="21"/>
  <c r="AG16" i="21" s="1"/>
  <c r="AG15" i="21"/>
  <c r="AG6" i="21"/>
  <c r="AG7" i="21"/>
  <c r="AG9" i="21" s="1"/>
  <c r="AG8" i="21"/>
  <c r="AG48" i="21"/>
  <c r="AG50" i="21" s="1"/>
  <c r="AG51" i="21" s="1"/>
  <c r="AG49" i="21"/>
  <c r="AG42" i="21"/>
  <c r="AG43" i="21"/>
  <c r="AG44" i="21"/>
  <c r="AG45" i="21"/>
  <c r="AG46" i="21"/>
  <c r="AG47" i="21"/>
  <c r="AG37" i="21"/>
  <c r="AG38" i="21"/>
  <c r="AG39" i="21"/>
  <c r="AG41" i="21"/>
  <c r="AG56" i="21"/>
  <c r="AG57" i="21"/>
  <c r="AG58" i="21"/>
  <c r="AG59" i="21"/>
  <c r="AG60" i="21"/>
  <c r="AG61" i="21"/>
  <c r="AG63" i="21"/>
  <c r="AG64" i="21"/>
  <c r="AG65" i="21"/>
  <c r="AG66" i="21"/>
  <c r="AG67" i="21"/>
  <c r="AG68" i="21"/>
  <c r="AG73" i="21" s="1"/>
  <c r="AG69" i="21"/>
  <c r="AG70" i="21"/>
  <c r="AG71" i="21"/>
  <c r="AG72" i="21"/>
  <c r="AG76" i="21"/>
  <c r="AG77" i="21"/>
  <c r="AG78" i="21" s="1"/>
  <c r="AG79" i="21"/>
  <c r="AG80" i="21"/>
  <c r="AG82" i="21" s="1"/>
  <c r="AG81" i="21"/>
  <c r="AG85" i="21"/>
  <c r="AF28" i="21"/>
  <c r="AF29" i="21"/>
  <c r="AF30" i="21"/>
  <c r="AF31" i="21"/>
  <c r="AF32" i="21"/>
  <c r="AF33" i="21"/>
  <c r="AF34" i="21"/>
  <c r="AF35" i="21"/>
  <c r="AF25" i="21"/>
  <c r="AF26" i="21"/>
  <c r="AF27" i="21"/>
  <c r="AF20" i="21"/>
  <c r="AF21" i="21"/>
  <c r="AF22" i="21"/>
  <c r="AF23" i="21"/>
  <c r="AF24" i="21"/>
  <c r="AF17" i="21"/>
  <c r="AF19" i="21" s="1"/>
  <c r="AF18" i="21"/>
  <c r="AF13" i="21"/>
  <c r="AF16" i="21" s="1"/>
  <c r="AF14" i="21"/>
  <c r="AF15" i="21"/>
  <c r="AF6" i="21"/>
  <c r="AF9" i="21" s="1"/>
  <c r="AF7" i="21"/>
  <c r="AF8" i="21"/>
  <c r="AF48" i="21"/>
  <c r="AF50" i="21" s="1"/>
  <c r="AF49" i="21"/>
  <c r="AF42" i="21"/>
  <c r="AF43" i="21"/>
  <c r="AF44" i="21"/>
  <c r="AF45" i="21"/>
  <c r="AF46" i="21"/>
  <c r="AF47" i="21" s="1"/>
  <c r="AF37" i="21"/>
  <c r="AF38" i="21"/>
  <c r="AF39" i="21"/>
  <c r="AF41" i="21" s="1"/>
  <c r="AF56" i="21"/>
  <c r="AF57" i="21"/>
  <c r="AF58" i="21" s="1"/>
  <c r="AF67" i="21" s="1"/>
  <c r="AF59" i="21"/>
  <c r="AF63" i="21" s="1"/>
  <c r="AF60" i="21"/>
  <c r="AF61" i="21"/>
  <c r="AF64" i="21"/>
  <c r="AF65" i="21"/>
  <c r="AF66" i="21"/>
  <c r="AF68" i="21"/>
  <c r="AF69" i="21"/>
  <c r="AF71" i="21" s="1"/>
  <c r="AF70" i="21"/>
  <c r="AF72" i="21"/>
  <c r="AF76" i="21"/>
  <c r="AF78" i="21" s="1"/>
  <c r="AF77" i="21"/>
  <c r="AF79" i="21"/>
  <c r="AF80" i="21"/>
  <c r="AF82" i="21" s="1"/>
  <c r="AF81" i="21"/>
  <c r="AF85" i="21"/>
  <c r="AE28" i="21"/>
  <c r="AE35" i="21" s="1"/>
  <c r="AE29" i="21"/>
  <c r="AE30" i="21"/>
  <c r="AE31" i="21"/>
  <c r="AE32" i="21"/>
  <c r="AE33" i="21"/>
  <c r="AE34" i="21"/>
  <c r="AE25" i="21"/>
  <c r="AE26" i="21"/>
  <c r="AE27" i="21"/>
  <c r="AE20" i="21"/>
  <c r="AE21" i="21"/>
  <c r="AE24" i="21" s="1"/>
  <c r="AE22" i="21"/>
  <c r="AE23" i="21"/>
  <c r="AE17" i="21"/>
  <c r="AE18" i="21"/>
  <c r="AE19" i="21"/>
  <c r="AE13" i="21"/>
  <c r="AE14" i="21"/>
  <c r="AE16" i="21" s="1"/>
  <c r="AE15" i="21"/>
  <c r="AE6" i="21"/>
  <c r="AE7" i="21"/>
  <c r="AE9" i="21" s="1"/>
  <c r="AE8" i="21"/>
  <c r="AE48" i="21"/>
  <c r="AE50" i="21" s="1"/>
  <c r="AE51" i="21" s="1"/>
  <c r="AE49" i="21"/>
  <c r="AE42" i="21"/>
  <c r="AE43" i="21"/>
  <c r="AE44" i="21"/>
  <c r="AE45" i="21"/>
  <c r="AE46" i="21"/>
  <c r="AE47" i="21"/>
  <c r="AE37" i="21"/>
  <c r="AE38" i="21"/>
  <c r="AE39" i="21"/>
  <c r="AE41" i="21"/>
  <c r="AE56" i="21"/>
  <c r="AE58" i="21" s="1"/>
  <c r="AE67" i="21" s="1"/>
  <c r="AE57" i="21"/>
  <c r="AE59" i="21"/>
  <c r="AE60" i="21"/>
  <c r="AE63" i="21" s="1"/>
  <c r="AE61" i="21"/>
  <c r="AE64" i="21"/>
  <c r="AE66" i="21" s="1"/>
  <c r="AE65" i="21"/>
  <c r="AE68" i="21"/>
  <c r="AE69" i="21"/>
  <c r="AE71" i="21" s="1"/>
  <c r="AE73" i="21" s="1"/>
  <c r="AE70" i="21"/>
  <c r="AE72" i="21"/>
  <c r="AE76" i="21"/>
  <c r="AE77" i="21"/>
  <c r="AE78" i="21"/>
  <c r="AE79" i="21"/>
  <c r="AE82" i="21" s="1"/>
  <c r="AE83" i="21" s="1"/>
  <c r="AE80" i="21"/>
  <c r="AE81" i="21"/>
  <c r="AE85" i="21"/>
  <c r="AD28" i="21"/>
  <c r="AD29" i="21"/>
  <c r="AD35" i="21" s="1"/>
  <c r="AD30" i="21"/>
  <c r="AD31" i="21"/>
  <c r="AD32" i="21"/>
  <c r="AD33" i="21"/>
  <c r="AD34" i="21"/>
  <c r="AD25" i="21"/>
  <c r="AD27" i="21" s="1"/>
  <c r="AD26" i="21"/>
  <c r="AD20" i="21"/>
  <c r="AD21" i="21"/>
  <c r="AD24" i="21" s="1"/>
  <c r="AD22" i="21"/>
  <c r="AD23" i="21"/>
  <c r="AD17" i="21"/>
  <c r="AD19" i="21" s="1"/>
  <c r="AD18" i="21"/>
  <c r="AD13" i="21"/>
  <c r="AD14" i="21"/>
  <c r="AD16" i="21" s="1"/>
  <c r="AD15" i="21"/>
  <c r="AD6" i="21"/>
  <c r="AD9" i="21" s="1"/>
  <c r="AD7" i="21"/>
  <c r="AD8" i="21"/>
  <c r="AD48" i="21"/>
  <c r="AD50" i="21" s="1"/>
  <c r="AD49" i="21"/>
  <c r="AD42" i="21"/>
  <c r="AD43" i="21"/>
  <c r="AD44" i="21"/>
  <c r="AD47" i="21" s="1"/>
  <c r="AD45" i="21"/>
  <c r="AD46" i="21"/>
  <c r="AD37" i="21"/>
  <c r="AD41" i="21" s="1"/>
  <c r="AD38" i="21"/>
  <c r="AD39" i="21"/>
  <c r="AD56" i="21"/>
  <c r="AD57" i="21"/>
  <c r="AD58" i="21" s="1"/>
  <c r="AD59" i="21"/>
  <c r="AD63" i="21" s="1"/>
  <c r="AD60" i="21"/>
  <c r="AD61" i="21"/>
  <c r="AD64" i="21"/>
  <c r="AD66" i="21" s="1"/>
  <c r="AD65" i="21"/>
  <c r="AD68" i="21"/>
  <c r="AD69" i="21"/>
  <c r="AD70" i="21"/>
  <c r="AD71" i="21" s="1"/>
  <c r="AD72" i="21"/>
  <c r="AD76" i="21"/>
  <c r="AD77" i="21"/>
  <c r="AD78" i="21"/>
  <c r="AD83" i="21" s="1"/>
  <c r="AD79" i="21"/>
  <c r="AD80" i="21"/>
  <c r="AD81" i="21"/>
  <c r="AD82" i="21"/>
  <c r="AD85" i="21"/>
  <c r="AC28" i="21"/>
  <c r="AC35" i="21" s="1"/>
  <c r="AC29" i="21"/>
  <c r="AC30" i="21"/>
  <c r="AC31" i="21"/>
  <c r="AC32" i="21"/>
  <c r="AC33" i="21"/>
  <c r="AC34" i="21"/>
  <c r="AC25" i="21"/>
  <c r="AC27" i="21" s="1"/>
  <c r="AC26" i="21"/>
  <c r="AC20" i="21"/>
  <c r="AC21" i="21"/>
  <c r="AC24" i="21" s="1"/>
  <c r="AC22" i="21"/>
  <c r="AC23" i="21"/>
  <c r="AC17" i="21"/>
  <c r="AC19" i="21" s="1"/>
  <c r="AC18" i="21"/>
  <c r="AC13" i="21"/>
  <c r="AC14" i="21"/>
  <c r="AC16" i="21" s="1"/>
  <c r="AC15" i="21"/>
  <c r="AC6" i="21"/>
  <c r="AC7" i="21"/>
  <c r="AC9" i="21" s="1"/>
  <c r="AC8" i="21"/>
  <c r="AC48" i="21"/>
  <c r="AC50" i="21" s="1"/>
  <c r="AC51" i="21" s="1"/>
  <c r="AC49" i="21"/>
  <c r="AC42" i="21"/>
  <c r="AC43" i="21"/>
  <c r="AC44" i="21"/>
  <c r="AC45" i="21"/>
  <c r="AC46" i="21"/>
  <c r="AC47" i="21"/>
  <c r="AC37" i="21"/>
  <c r="AC38" i="21"/>
  <c r="AC39" i="21"/>
  <c r="AC41" i="21"/>
  <c r="AC56" i="21"/>
  <c r="AC57" i="21"/>
  <c r="AC58" i="21"/>
  <c r="AC59" i="21"/>
  <c r="AC60" i="21"/>
  <c r="AC61" i="21"/>
  <c r="AC63" i="21"/>
  <c r="AC64" i="21"/>
  <c r="AC66" i="21" s="1"/>
  <c r="AC67" i="21" s="1"/>
  <c r="AC65" i="21"/>
  <c r="AC68" i="21"/>
  <c r="AC73" i="21" s="1"/>
  <c r="AC69" i="21"/>
  <c r="AC70" i="21"/>
  <c r="AC71" i="21"/>
  <c r="AC72" i="21"/>
  <c r="AC76" i="21"/>
  <c r="AC77" i="21"/>
  <c r="AC78" i="21" s="1"/>
  <c r="AC83" i="21" s="1"/>
  <c r="AC79" i="21"/>
  <c r="AC80" i="21"/>
  <c r="AC81" i="21"/>
  <c r="AC82" i="21" s="1"/>
  <c r="AC85" i="21"/>
  <c r="AB28" i="21"/>
  <c r="AB29" i="21"/>
  <c r="AB30" i="21"/>
  <c r="AB31" i="21"/>
  <c r="AB32" i="21"/>
  <c r="AB33" i="21"/>
  <c r="AB34" i="21"/>
  <c r="AB35" i="21"/>
  <c r="AB25" i="21"/>
  <c r="AB27" i="21" s="1"/>
  <c r="AB26" i="21"/>
  <c r="AB20" i="21"/>
  <c r="AB21" i="21"/>
  <c r="AB22" i="21"/>
  <c r="AB23" i="21"/>
  <c r="AB24" i="21"/>
  <c r="AB17" i="21"/>
  <c r="AB19" i="21" s="1"/>
  <c r="AB18" i="21"/>
  <c r="AB13" i="21"/>
  <c r="AB16" i="21" s="1"/>
  <c r="AB14" i="21"/>
  <c r="AB15" i="21"/>
  <c r="AB6" i="21"/>
  <c r="AB9" i="21" s="1"/>
  <c r="AB7" i="21"/>
  <c r="AB8" i="21"/>
  <c r="AB48" i="21"/>
  <c r="AB50" i="21" s="1"/>
  <c r="AB49" i="21"/>
  <c r="AB42" i="21"/>
  <c r="AB43" i="21"/>
  <c r="AB44" i="21"/>
  <c r="AB45" i="21"/>
  <c r="AB46" i="21"/>
  <c r="AB47" i="21"/>
  <c r="AB37" i="21"/>
  <c r="AB41" i="21" s="1"/>
  <c r="AB38" i="21"/>
  <c r="AB39" i="21"/>
  <c r="AB56" i="21"/>
  <c r="AB57" i="21"/>
  <c r="AB58" i="21" s="1"/>
  <c r="AB67" i="21" s="1"/>
  <c r="AB59" i="21"/>
  <c r="AB63" i="21" s="1"/>
  <c r="AB60" i="21"/>
  <c r="AB61" i="21"/>
  <c r="AB64" i="21"/>
  <c r="AB65" i="21"/>
  <c r="AB66" i="21"/>
  <c r="AB68" i="21"/>
  <c r="AB69" i="21"/>
  <c r="AB70" i="21"/>
  <c r="AB71" i="21" s="1"/>
  <c r="AB72" i="21"/>
  <c r="AB76" i="21"/>
  <c r="AB77" i="21"/>
  <c r="AB78" i="21"/>
  <c r="AB79" i="21"/>
  <c r="AB80" i="21"/>
  <c r="AB82" i="21" s="1"/>
  <c r="AB81" i="21"/>
  <c r="AB85" i="21"/>
  <c r="AA28" i="21"/>
  <c r="AA35" i="21" s="1"/>
  <c r="AA29" i="21"/>
  <c r="AA30" i="21"/>
  <c r="AA31" i="21"/>
  <c r="AA32" i="21"/>
  <c r="AA33" i="21"/>
  <c r="AA34" i="21"/>
  <c r="AA25" i="21"/>
  <c r="AA26" i="21"/>
  <c r="AA27" i="21"/>
  <c r="AA20" i="21"/>
  <c r="AA21" i="21"/>
  <c r="AA24" i="21" s="1"/>
  <c r="AA22" i="21"/>
  <c r="AA23" i="21"/>
  <c r="AA17" i="21"/>
  <c r="AA19" i="21" s="1"/>
  <c r="AA18" i="21"/>
  <c r="AA13" i="21"/>
  <c r="AA14" i="21"/>
  <c r="AA16" i="21" s="1"/>
  <c r="AA15" i="21"/>
  <c r="AA6" i="21"/>
  <c r="AA7" i="21"/>
  <c r="AA9" i="21" s="1"/>
  <c r="AA8" i="21"/>
  <c r="AA48" i="21"/>
  <c r="AA50" i="21" s="1"/>
  <c r="AA51" i="21" s="1"/>
  <c r="AA49" i="21"/>
  <c r="AA42" i="21"/>
  <c r="AA43" i="21"/>
  <c r="AA44" i="21"/>
  <c r="AA45" i="21"/>
  <c r="AA46" i="21"/>
  <c r="AA47" i="21"/>
  <c r="AA37" i="21"/>
  <c r="AA38" i="21"/>
  <c r="AA39" i="21"/>
  <c r="AA41" i="21"/>
  <c r="AA56" i="21"/>
  <c r="AA57" i="21"/>
  <c r="AA58" i="21"/>
  <c r="AA59" i="21"/>
  <c r="AA60" i="21"/>
  <c r="AA63" i="21" s="1"/>
  <c r="AA67" i="21" s="1"/>
  <c r="AA61" i="21"/>
  <c r="AA64" i="21"/>
  <c r="AA66" i="21" s="1"/>
  <c r="AA65" i="21"/>
  <c r="AA68" i="21"/>
  <c r="AA73" i="21" s="1"/>
  <c r="AA69" i="21"/>
  <c r="AA71" i="21" s="1"/>
  <c r="AA70" i="21"/>
  <c r="AA72" i="21"/>
  <c r="AA76" i="21"/>
  <c r="AA77" i="21"/>
  <c r="AA78" i="21"/>
  <c r="AA79" i="21"/>
  <c r="AA82" i="21" s="1"/>
  <c r="AA83" i="21" s="1"/>
  <c r="AA80" i="21"/>
  <c r="AA81" i="21"/>
  <c r="AA85" i="21"/>
  <c r="Z28" i="21"/>
  <c r="Z29" i="21"/>
  <c r="Z30" i="21"/>
  <c r="Z35" i="21" s="1"/>
  <c r="Z31" i="21"/>
  <c r="Z32" i="21"/>
  <c r="Z33" i="21"/>
  <c r="Z34" i="21"/>
  <c r="Z25" i="21"/>
  <c r="Z27" i="21" s="1"/>
  <c r="Z26" i="21"/>
  <c r="Z20" i="21"/>
  <c r="Z21" i="21"/>
  <c r="Z24" i="21" s="1"/>
  <c r="Z22" i="21"/>
  <c r="Z23" i="21"/>
  <c r="Z17" i="21"/>
  <c r="Z19" i="21" s="1"/>
  <c r="Z18" i="21"/>
  <c r="Z13" i="21"/>
  <c r="Z14" i="21"/>
  <c r="Z16" i="21" s="1"/>
  <c r="Z15" i="21"/>
  <c r="Z6" i="21"/>
  <c r="Z9" i="21" s="1"/>
  <c r="Z7" i="21"/>
  <c r="Z8" i="21"/>
  <c r="Z48" i="21"/>
  <c r="Z50" i="21" s="1"/>
  <c r="Z49" i="21"/>
  <c r="Z42" i="21"/>
  <c r="Z43" i="21"/>
  <c r="Z44" i="21"/>
  <c r="Z47" i="21" s="1"/>
  <c r="Z45" i="21"/>
  <c r="Z46" i="21"/>
  <c r="Z37" i="21"/>
  <c r="Z41" i="21" s="1"/>
  <c r="Z38" i="21"/>
  <c r="Z39" i="21"/>
  <c r="Z56" i="21"/>
  <c r="Z57" i="21"/>
  <c r="Z58" i="21" s="1"/>
  <c r="Z59" i="21"/>
  <c r="Z63" i="21" s="1"/>
  <c r="Z60" i="21"/>
  <c r="Z61" i="21"/>
  <c r="Z64" i="21"/>
  <c r="Z66" i="21" s="1"/>
  <c r="Z65" i="21"/>
  <c r="Z68" i="21"/>
  <c r="Z69" i="21"/>
  <c r="Z71" i="21" s="1"/>
  <c r="Z70" i="21"/>
  <c r="Z72" i="21"/>
  <c r="Z76" i="21"/>
  <c r="Z77" i="21"/>
  <c r="Z78" i="21"/>
  <c r="Z83" i="21" s="1"/>
  <c r="Z79" i="21"/>
  <c r="Z80" i="21"/>
  <c r="Z81" i="21"/>
  <c r="Z82" i="21"/>
  <c r="Z85" i="21"/>
  <c r="Y28" i="21"/>
  <c r="Y35" i="21" s="1"/>
  <c r="Y29" i="21"/>
  <c r="Y30" i="21"/>
  <c r="Y31" i="21"/>
  <c r="Y32" i="21"/>
  <c r="Y33" i="21"/>
  <c r="Y34" i="21"/>
  <c r="Y25" i="21"/>
  <c r="Y27" i="21" s="1"/>
  <c r="Y26" i="21"/>
  <c r="Y20" i="21"/>
  <c r="Y21" i="21"/>
  <c r="Y24" i="21" s="1"/>
  <c r="Y22" i="21"/>
  <c r="Y23" i="21"/>
  <c r="Y17" i="21"/>
  <c r="Y19" i="21" s="1"/>
  <c r="Y18" i="21"/>
  <c r="Y13" i="21"/>
  <c r="Y14" i="21"/>
  <c r="Y16" i="21" s="1"/>
  <c r="Y15" i="21"/>
  <c r="Y6" i="21"/>
  <c r="Y7" i="21"/>
  <c r="Y9" i="21" s="1"/>
  <c r="Y8" i="21"/>
  <c r="Y48" i="21"/>
  <c r="Y50" i="21" s="1"/>
  <c r="Y51" i="21" s="1"/>
  <c r="Y49" i="21"/>
  <c r="Y42" i="21"/>
  <c r="Y43" i="21"/>
  <c r="Y44" i="21"/>
  <c r="Y45" i="21"/>
  <c r="Y46" i="21"/>
  <c r="Y47" i="21"/>
  <c r="Y37" i="21"/>
  <c r="Y38" i="21"/>
  <c r="Y39" i="21"/>
  <c r="Y41" i="21"/>
  <c r="Y56" i="21"/>
  <c r="Y57" i="21"/>
  <c r="Y58" i="21"/>
  <c r="Y59" i="21"/>
  <c r="Y60" i="21"/>
  <c r="Y61" i="21"/>
  <c r="Y63" i="21"/>
  <c r="Y64" i="21"/>
  <c r="Y66" i="21" s="1"/>
  <c r="Y67" i="21" s="1"/>
  <c r="Y65" i="21"/>
  <c r="Y68" i="21"/>
  <c r="Y73" i="21" s="1"/>
  <c r="Y69" i="21"/>
  <c r="Y70" i="21"/>
  <c r="Y71" i="21"/>
  <c r="Y72" i="21"/>
  <c r="Y76" i="21"/>
  <c r="Y77" i="21"/>
  <c r="Y78" i="21" s="1"/>
  <c r="Y79" i="21"/>
  <c r="Y80" i="21"/>
  <c r="Y81" i="21"/>
  <c r="Y82" i="21" s="1"/>
  <c r="Y85" i="21"/>
  <c r="X28" i="21"/>
  <c r="X29" i="21"/>
  <c r="X30" i="21"/>
  <c r="X31" i="21"/>
  <c r="X32" i="21"/>
  <c r="X33" i="21"/>
  <c r="X34" i="21"/>
  <c r="X35" i="21"/>
  <c r="X25" i="21"/>
  <c r="X27" i="21" s="1"/>
  <c r="X26" i="21"/>
  <c r="X20" i="21"/>
  <c r="X21" i="21"/>
  <c r="X24" i="21" s="1"/>
  <c r="X22" i="21"/>
  <c r="X23" i="21"/>
  <c r="X17" i="21"/>
  <c r="X19" i="21" s="1"/>
  <c r="X18" i="21"/>
  <c r="X13" i="21"/>
  <c r="X16" i="21" s="1"/>
  <c r="X14" i="21"/>
  <c r="X15" i="21"/>
  <c r="X6" i="21"/>
  <c r="X9" i="21" s="1"/>
  <c r="X7" i="21"/>
  <c r="X8" i="21"/>
  <c r="X48" i="21"/>
  <c r="X50" i="21" s="1"/>
  <c r="X51" i="21" s="1"/>
  <c r="X49" i="21"/>
  <c r="X42" i="21"/>
  <c r="X43" i="21"/>
  <c r="X44" i="21"/>
  <c r="X45" i="21"/>
  <c r="X46" i="21"/>
  <c r="X47" i="21"/>
  <c r="X37" i="21"/>
  <c r="X38" i="21"/>
  <c r="X39" i="21"/>
  <c r="X41" i="21"/>
  <c r="X56" i="21"/>
  <c r="X57" i="21"/>
  <c r="X58" i="21" s="1"/>
  <c r="X59" i="21"/>
  <c r="X63" i="21" s="1"/>
  <c r="X60" i="21"/>
  <c r="X61" i="21"/>
  <c r="X64" i="21"/>
  <c r="X66" i="21" s="1"/>
  <c r="X65" i="21"/>
  <c r="X68" i="21"/>
  <c r="X69" i="21"/>
  <c r="X70" i="21"/>
  <c r="X71" i="21" s="1"/>
  <c r="X72" i="21"/>
  <c r="X76" i="21"/>
  <c r="X77" i="21"/>
  <c r="X78" i="21"/>
  <c r="X83" i="21" s="1"/>
  <c r="X79" i="21"/>
  <c r="X80" i="21"/>
  <c r="X81" i="21"/>
  <c r="X82" i="21"/>
  <c r="X85" i="21"/>
  <c r="W28" i="21"/>
  <c r="W35" i="21" s="1"/>
  <c r="W29" i="21"/>
  <c r="W30" i="21"/>
  <c r="W31" i="21"/>
  <c r="W32" i="21"/>
  <c r="W33" i="21"/>
  <c r="W34" i="21"/>
  <c r="W25" i="21"/>
  <c r="W26" i="21"/>
  <c r="W27" i="21"/>
  <c r="W20" i="21"/>
  <c r="W21" i="21"/>
  <c r="W24" i="21" s="1"/>
  <c r="W22" i="21"/>
  <c r="W23" i="21"/>
  <c r="W17" i="21"/>
  <c r="W19" i="21" s="1"/>
  <c r="W18" i="21"/>
  <c r="W13" i="21"/>
  <c r="W14" i="21"/>
  <c r="W16" i="21" s="1"/>
  <c r="W15" i="21"/>
  <c r="W6" i="21"/>
  <c r="W7" i="21"/>
  <c r="W9" i="21" s="1"/>
  <c r="W8" i="21"/>
  <c r="W48" i="21"/>
  <c r="W50" i="21" s="1"/>
  <c r="W51" i="21" s="1"/>
  <c r="W49" i="21"/>
  <c r="W42" i="21"/>
  <c r="W43" i="21"/>
  <c r="W44" i="21"/>
  <c r="W45" i="21"/>
  <c r="W46" i="21"/>
  <c r="W47" i="21"/>
  <c r="W37" i="21"/>
  <c r="W38" i="21"/>
  <c r="W39" i="21"/>
  <c r="W41" i="21"/>
  <c r="W56" i="21"/>
  <c r="W57" i="21"/>
  <c r="W58" i="21"/>
  <c r="W59" i="21"/>
  <c r="W60" i="21"/>
  <c r="W61" i="21"/>
  <c r="W63" i="21"/>
  <c r="W64" i="21"/>
  <c r="W66" i="21" s="1"/>
  <c r="W67" i="21" s="1"/>
  <c r="W65" i="21"/>
  <c r="W68" i="21"/>
  <c r="W73" i="21" s="1"/>
  <c r="W69" i="21"/>
  <c r="W71" i="21" s="1"/>
  <c r="W70" i="21"/>
  <c r="W72" i="21"/>
  <c r="W76" i="21"/>
  <c r="W77" i="21"/>
  <c r="W78" i="21"/>
  <c r="W79" i="21"/>
  <c r="W80" i="21"/>
  <c r="W81" i="21"/>
  <c r="W82" i="21" s="1"/>
  <c r="W83" i="21" s="1"/>
  <c r="W85" i="21"/>
  <c r="V28" i="21"/>
  <c r="V29" i="21"/>
  <c r="V30" i="21"/>
  <c r="V35" i="21" s="1"/>
  <c r="V31" i="21"/>
  <c r="V32" i="21"/>
  <c r="V33" i="21"/>
  <c r="V34" i="21"/>
  <c r="V25" i="21"/>
  <c r="V27" i="21" s="1"/>
  <c r="V26" i="21"/>
  <c r="V20" i="21"/>
  <c r="V21" i="21"/>
  <c r="V24" i="21" s="1"/>
  <c r="V22" i="21"/>
  <c r="V23" i="21"/>
  <c r="V17" i="21"/>
  <c r="V19" i="21" s="1"/>
  <c r="V18" i="21"/>
  <c r="V13" i="21"/>
  <c r="V16" i="21" s="1"/>
  <c r="V14" i="21"/>
  <c r="V15" i="21"/>
  <c r="V6" i="21"/>
  <c r="V9" i="21" s="1"/>
  <c r="V7" i="21"/>
  <c r="V8" i="21"/>
  <c r="V48" i="21"/>
  <c r="V50" i="21" s="1"/>
  <c r="V51" i="21" s="1"/>
  <c r="V49" i="21"/>
  <c r="V42" i="21"/>
  <c r="V43" i="21"/>
  <c r="V44" i="21"/>
  <c r="V45" i="21"/>
  <c r="V46" i="21"/>
  <c r="V47" i="21"/>
  <c r="V37" i="21"/>
  <c r="V38" i="21"/>
  <c r="V39" i="21"/>
  <c r="V41" i="21"/>
  <c r="V56" i="21"/>
  <c r="V57" i="21"/>
  <c r="V58" i="21"/>
  <c r="V67" i="21" s="1"/>
  <c r="V59" i="21"/>
  <c r="V60" i="21"/>
  <c r="V61" i="21"/>
  <c r="V63" i="21"/>
  <c r="V64" i="21"/>
  <c r="V66" i="21" s="1"/>
  <c r="V65" i="21"/>
  <c r="V68" i="21"/>
  <c r="V73" i="21" s="1"/>
  <c r="V69" i="21"/>
  <c r="V70" i="21"/>
  <c r="V71" i="21"/>
  <c r="V72" i="21"/>
  <c r="V76" i="21"/>
  <c r="V77" i="21"/>
  <c r="V78" i="21" s="1"/>
  <c r="V83" i="21" s="1"/>
  <c r="V79" i="21"/>
  <c r="V80" i="21"/>
  <c r="V81" i="21"/>
  <c r="V82" i="21" s="1"/>
  <c r="V85" i="21"/>
  <c r="U28" i="21"/>
  <c r="U29" i="21"/>
  <c r="U30" i="21"/>
  <c r="U31" i="21"/>
  <c r="U32" i="21"/>
  <c r="U33" i="21"/>
  <c r="U34" i="21"/>
  <c r="U35" i="21"/>
  <c r="U25" i="21"/>
  <c r="U27" i="21" s="1"/>
  <c r="U26" i="21"/>
  <c r="U20" i="21"/>
  <c r="U21" i="21"/>
  <c r="U22" i="21"/>
  <c r="U23" i="21"/>
  <c r="U24" i="21"/>
  <c r="U17" i="21"/>
  <c r="U19" i="21" s="1"/>
  <c r="U18" i="21"/>
  <c r="U13" i="21"/>
  <c r="U16" i="21" s="1"/>
  <c r="U14" i="21"/>
  <c r="U15" i="21"/>
  <c r="U6" i="21"/>
  <c r="U7" i="21"/>
  <c r="U8" i="21"/>
  <c r="U48" i="21"/>
  <c r="U50" i="21" s="1"/>
  <c r="U49" i="21"/>
  <c r="U42" i="21"/>
  <c r="U47" i="21" s="1"/>
  <c r="U43" i="21"/>
  <c r="U44" i="21"/>
  <c r="U45" i="21"/>
  <c r="U46" i="21"/>
  <c r="U37" i="21"/>
  <c r="U38" i="21"/>
  <c r="U39" i="21"/>
  <c r="U41" i="21" s="1"/>
  <c r="U56" i="21"/>
  <c r="U57" i="21"/>
  <c r="U58" i="21"/>
  <c r="U59" i="21"/>
  <c r="U60" i="21"/>
  <c r="U61" i="21"/>
  <c r="U63" i="21"/>
  <c r="U64" i="21"/>
  <c r="U65" i="21"/>
  <c r="U66" i="21" s="1"/>
  <c r="U67" i="21" s="1"/>
  <c r="U68" i="21"/>
  <c r="U69" i="21"/>
  <c r="U70" i="21"/>
  <c r="U71" i="21"/>
  <c r="U73" i="21" s="1"/>
  <c r="U72" i="21"/>
  <c r="U76" i="21"/>
  <c r="U77" i="21"/>
  <c r="U78" i="21" s="1"/>
  <c r="U83" i="21" s="1"/>
  <c r="U79" i="21"/>
  <c r="U82" i="21" s="1"/>
  <c r="U80" i="21"/>
  <c r="U81" i="21"/>
  <c r="U85" i="21"/>
  <c r="T28" i="21"/>
  <c r="T29" i="21"/>
  <c r="T30" i="21"/>
  <c r="T31" i="21"/>
  <c r="T32" i="21"/>
  <c r="T33" i="21"/>
  <c r="T34" i="21"/>
  <c r="T35" i="21"/>
  <c r="T25" i="21"/>
  <c r="T26" i="21"/>
  <c r="T27" i="21" s="1"/>
  <c r="T20" i="21"/>
  <c r="T21" i="21"/>
  <c r="T22" i="21"/>
  <c r="T23" i="21"/>
  <c r="T24" i="21"/>
  <c r="T17" i="21"/>
  <c r="T19" i="21" s="1"/>
  <c r="T18" i="21"/>
  <c r="T13" i="21"/>
  <c r="T16" i="21" s="1"/>
  <c r="T14" i="21"/>
  <c r="T15" i="21"/>
  <c r="T6" i="21"/>
  <c r="T9" i="21" s="1"/>
  <c r="T7" i="21"/>
  <c r="T8" i="21"/>
  <c r="T48" i="21"/>
  <c r="T50" i="21" s="1"/>
  <c r="T51" i="21" s="1"/>
  <c r="T49" i="21"/>
  <c r="T42" i="21"/>
  <c r="T47" i="21" s="1"/>
  <c r="T43" i="21"/>
  <c r="T44" i="21"/>
  <c r="T45" i="21"/>
  <c r="T46" i="21"/>
  <c r="T37" i="21"/>
  <c r="T41" i="21" s="1"/>
  <c r="T38" i="21"/>
  <c r="T39" i="21"/>
  <c r="T56" i="21"/>
  <c r="T57" i="21"/>
  <c r="T58" i="21" s="1"/>
  <c r="T59" i="21"/>
  <c r="T63" i="21" s="1"/>
  <c r="T60" i="21"/>
  <c r="T61" i="21"/>
  <c r="T64" i="21"/>
  <c r="T65" i="21"/>
  <c r="T66" i="21"/>
  <c r="T68" i="21"/>
  <c r="T73" i="21" s="1"/>
  <c r="T69" i="21"/>
  <c r="T71" i="21" s="1"/>
  <c r="T70" i="21"/>
  <c r="T72" i="21"/>
  <c r="T76" i="21"/>
  <c r="T77" i="21"/>
  <c r="T78" i="21"/>
  <c r="T83" i="21" s="1"/>
  <c r="T79" i="21"/>
  <c r="T80" i="21"/>
  <c r="T82" i="21" s="1"/>
  <c r="T81" i="21"/>
  <c r="T85" i="21"/>
  <c r="S28" i="21"/>
  <c r="S35" i="21" s="1"/>
  <c r="S29" i="21"/>
  <c r="S30" i="21"/>
  <c r="S31" i="21"/>
  <c r="S32" i="21"/>
  <c r="S33" i="21"/>
  <c r="S34" i="21"/>
  <c r="S25" i="21"/>
  <c r="S26" i="21"/>
  <c r="S27" i="21"/>
  <c r="S20" i="21"/>
  <c r="S21" i="21"/>
  <c r="S24" i="21" s="1"/>
  <c r="S22" i="21"/>
  <c r="S23" i="21"/>
  <c r="S17" i="21"/>
  <c r="S19" i="21" s="1"/>
  <c r="S18" i="21"/>
  <c r="S13" i="21"/>
  <c r="S14" i="21"/>
  <c r="S16" i="21" s="1"/>
  <c r="S15" i="21"/>
  <c r="S6" i="21"/>
  <c r="S7" i="21"/>
  <c r="S9" i="21" s="1"/>
  <c r="S8" i="21"/>
  <c r="S48" i="21"/>
  <c r="S50" i="21" s="1"/>
  <c r="S51" i="21" s="1"/>
  <c r="S49" i="21"/>
  <c r="S42" i="21"/>
  <c r="S43" i="21"/>
  <c r="S44" i="21"/>
  <c r="S45" i="21"/>
  <c r="S46" i="21"/>
  <c r="S47" i="21"/>
  <c r="S37" i="21"/>
  <c r="S38" i="21"/>
  <c r="S39" i="21"/>
  <c r="S41" i="21"/>
  <c r="S56" i="21"/>
  <c r="S57" i="21"/>
  <c r="S58" i="21"/>
  <c r="S59" i="21"/>
  <c r="S60" i="21"/>
  <c r="S63" i="21" s="1"/>
  <c r="S61" i="21"/>
  <c r="S64" i="21"/>
  <c r="S66" i="21" s="1"/>
  <c r="S65" i="21"/>
  <c r="S68" i="21"/>
  <c r="S69" i="21"/>
  <c r="S71" i="21" s="1"/>
  <c r="S73" i="21" s="1"/>
  <c r="S70" i="21"/>
  <c r="S72" i="21"/>
  <c r="S76" i="21"/>
  <c r="S77" i="21"/>
  <c r="S78" i="21" s="1"/>
  <c r="S83" i="21" s="1"/>
  <c r="S79" i="21"/>
  <c r="S82" i="21" s="1"/>
  <c r="S80" i="21"/>
  <c r="S81" i="21"/>
  <c r="S85" i="21"/>
  <c r="R28" i="21"/>
  <c r="R29" i="21"/>
  <c r="R35" i="21" s="1"/>
  <c r="R30" i="21"/>
  <c r="R31" i="21"/>
  <c r="R32" i="21"/>
  <c r="R33" i="21"/>
  <c r="R34" i="21"/>
  <c r="R25" i="21"/>
  <c r="R27" i="21" s="1"/>
  <c r="R26" i="21"/>
  <c r="R20" i="21"/>
  <c r="R21" i="21"/>
  <c r="R24" i="21" s="1"/>
  <c r="BE55" i="21" s="1"/>
  <c r="R22" i="21"/>
  <c r="R23" i="21"/>
  <c r="R17" i="21"/>
  <c r="R19" i="21" s="1"/>
  <c r="R18" i="21"/>
  <c r="R13" i="21"/>
  <c r="R16" i="21" s="1"/>
  <c r="R14" i="21"/>
  <c r="R15" i="21"/>
  <c r="R6" i="21"/>
  <c r="R9" i="21" s="1"/>
  <c r="R7" i="21"/>
  <c r="R8" i="21"/>
  <c r="R48" i="21"/>
  <c r="R50" i="21" s="1"/>
  <c r="R49" i="21"/>
  <c r="R42" i="21"/>
  <c r="R43" i="21"/>
  <c r="R44" i="21"/>
  <c r="R47" i="21" s="1"/>
  <c r="R45" i="21"/>
  <c r="R46" i="21"/>
  <c r="R37" i="21"/>
  <c r="R41" i="21" s="1"/>
  <c r="R38" i="21"/>
  <c r="R39" i="21"/>
  <c r="R56" i="21"/>
  <c r="R57" i="21"/>
  <c r="R58" i="21" s="1"/>
  <c r="R59" i="21"/>
  <c r="R63" i="21" s="1"/>
  <c r="R60" i="21"/>
  <c r="R61" i="21"/>
  <c r="R64" i="21"/>
  <c r="R66" i="21" s="1"/>
  <c r="R65" i="21"/>
  <c r="R68" i="21"/>
  <c r="R73" i="21" s="1"/>
  <c r="R69" i="21"/>
  <c r="R70" i="21"/>
  <c r="R71" i="21" s="1"/>
  <c r="R72" i="21"/>
  <c r="R76" i="21"/>
  <c r="R77" i="21"/>
  <c r="R78" i="21"/>
  <c r="R83" i="21" s="1"/>
  <c r="R79" i="21"/>
  <c r="R80" i="21"/>
  <c r="R81" i="21"/>
  <c r="R82" i="21"/>
  <c r="R85" i="21"/>
  <c r="Q28" i="21"/>
  <c r="Q35" i="21" s="1"/>
  <c r="Q29" i="21"/>
  <c r="Q30" i="21"/>
  <c r="Q31" i="21"/>
  <c r="Q32" i="21"/>
  <c r="Q33" i="21"/>
  <c r="Q34" i="21"/>
  <c r="Q25" i="21"/>
  <c r="Q27" i="21" s="1"/>
  <c r="Q26" i="21"/>
  <c r="Q20" i="21"/>
  <c r="Q21" i="21"/>
  <c r="Q24" i="21" s="1"/>
  <c r="Q22" i="21"/>
  <c r="Q23" i="21"/>
  <c r="Q17" i="21"/>
  <c r="Q19" i="21" s="1"/>
  <c r="Q18" i="21"/>
  <c r="Q13" i="21"/>
  <c r="Q14" i="21"/>
  <c r="Q16" i="21" s="1"/>
  <c r="Q15" i="21"/>
  <c r="Q6" i="21"/>
  <c r="Q7" i="21"/>
  <c r="Q9" i="21" s="1"/>
  <c r="Q8" i="21"/>
  <c r="Q48" i="21"/>
  <c r="Q50" i="21" s="1"/>
  <c r="Q51" i="21" s="1"/>
  <c r="Q49" i="21"/>
  <c r="Q42" i="21"/>
  <c r="Q43" i="21"/>
  <c r="Q44" i="21"/>
  <c r="Q45" i="21"/>
  <c r="Q46" i="21"/>
  <c r="Q47" i="21"/>
  <c r="Q37" i="21"/>
  <c r="Q38" i="21"/>
  <c r="Q39" i="21"/>
  <c r="Q41" i="21"/>
  <c r="Q56" i="21"/>
  <c r="Q57" i="21"/>
  <c r="Q58" i="21"/>
  <c r="Q59" i="21"/>
  <c r="Q60" i="21"/>
  <c r="Q61" i="21"/>
  <c r="Q63" i="21"/>
  <c r="Q64" i="21"/>
  <c r="Q66" i="21" s="1"/>
  <c r="Q67" i="21" s="1"/>
  <c r="Q65" i="21"/>
  <c r="Q68" i="21"/>
  <c r="Q69" i="21"/>
  <c r="Q70" i="21"/>
  <c r="Q71" i="21"/>
  <c r="Q73" i="21" s="1"/>
  <c r="Q72" i="21"/>
  <c r="Q76" i="21"/>
  <c r="Q77" i="21"/>
  <c r="Q78" i="21" s="1"/>
  <c r="Q79" i="21"/>
  <c r="Q82" i="21" s="1"/>
  <c r="Q80" i="21"/>
  <c r="Q81" i="21"/>
  <c r="Q85" i="21"/>
  <c r="P28" i="21"/>
  <c r="P29" i="21"/>
  <c r="P30" i="21"/>
  <c r="P31" i="21"/>
  <c r="P32" i="21"/>
  <c r="P33" i="21"/>
  <c r="P34" i="21"/>
  <c r="P35" i="21"/>
  <c r="P25" i="21"/>
  <c r="P26" i="21"/>
  <c r="P27" i="21" s="1"/>
  <c r="P20" i="21"/>
  <c r="P21" i="21"/>
  <c r="P22" i="21"/>
  <c r="P23" i="21"/>
  <c r="P24" i="21"/>
  <c r="P17" i="21"/>
  <c r="P19" i="21" s="1"/>
  <c r="P18" i="21"/>
  <c r="P13" i="21"/>
  <c r="P16" i="21" s="1"/>
  <c r="P14" i="21"/>
  <c r="P15" i="21"/>
  <c r="P6" i="21"/>
  <c r="P9" i="21" s="1"/>
  <c r="P7" i="21"/>
  <c r="P8" i="21"/>
  <c r="P48" i="21"/>
  <c r="P50" i="21" s="1"/>
  <c r="P49" i="21"/>
  <c r="P42" i="21"/>
  <c r="P43" i="21"/>
  <c r="P44" i="21"/>
  <c r="P47" i="21" s="1"/>
  <c r="P45" i="21"/>
  <c r="P46" i="21"/>
  <c r="P37" i="21"/>
  <c r="P41" i="21" s="1"/>
  <c r="P38" i="21"/>
  <c r="P39" i="21"/>
  <c r="P56" i="21"/>
  <c r="P57" i="21"/>
  <c r="P58" i="21" s="1"/>
  <c r="P59" i="21"/>
  <c r="P63" i="21" s="1"/>
  <c r="P60" i="21"/>
  <c r="P61" i="21"/>
  <c r="P64" i="21"/>
  <c r="P66" i="21" s="1"/>
  <c r="P65" i="21"/>
  <c r="P68" i="21"/>
  <c r="P73" i="21" s="1"/>
  <c r="P69" i="21"/>
  <c r="P71" i="21" s="1"/>
  <c r="P70" i="21"/>
  <c r="P72" i="21"/>
  <c r="P76" i="21"/>
  <c r="P77" i="21"/>
  <c r="P78" i="21"/>
  <c r="P79" i="21"/>
  <c r="P80" i="21"/>
  <c r="P82" i="21" s="1"/>
  <c r="P81" i="21"/>
  <c r="P85" i="21"/>
  <c r="O28" i="21"/>
  <c r="O35" i="21" s="1"/>
  <c r="O29" i="21"/>
  <c r="O30" i="21"/>
  <c r="O31" i="21"/>
  <c r="O32" i="21"/>
  <c r="O33" i="21"/>
  <c r="O34" i="21"/>
  <c r="O25" i="21"/>
  <c r="O26" i="21"/>
  <c r="O27" i="21"/>
  <c r="O20" i="21"/>
  <c r="O21" i="21"/>
  <c r="O24" i="21" s="1"/>
  <c r="O22" i="21"/>
  <c r="O23" i="21"/>
  <c r="O17" i="21"/>
  <c r="O19" i="21" s="1"/>
  <c r="O18" i="21"/>
  <c r="O13" i="21"/>
  <c r="O14" i="21"/>
  <c r="O16" i="21" s="1"/>
  <c r="O15" i="21"/>
  <c r="O6" i="21"/>
  <c r="O7" i="21"/>
  <c r="O9" i="21" s="1"/>
  <c r="O8" i="21"/>
  <c r="O48" i="21"/>
  <c r="O50" i="21" s="1"/>
  <c r="O51" i="21" s="1"/>
  <c r="O49" i="21"/>
  <c r="O42" i="21"/>
  <c r="O43" i="21"/>
  <c r="O44" i="21"/>
  <c r="O45" i="21"/>
  <c r="O46" i="21"/>
  <c r="O47" i="21"/>
  <c r="O37" i="21"/>
  <c r="O38" i="21"/>
  <c r="O39" i="21"/>
  <c r="O41" i="21"/>
  <c r="O56" i="21"/>
  <c r="O57" i="21"/>
  <c r="O58" i="21"/>
  <c r="O59" i="21"/>
  <c r="O60" i="21"/>
  <c r="O61" i="21"/>
  <c r="O63" i="21"/>
  <c r="O64" i="21"/>
  <c r="O66" i="21" s="1"/>
  <c r="O67" i="21" s="1"/>
  <c r="O65" i="21"/>
  <c r="O68" i="21"/>
  <c r="O69" i="21"/>
  <c r="O71" i="21" s="1"/>
  <c r="O73" i="21" s="1"/>
  <c r="O70" i="21"/>
  <c r="O72" i="21"/>
  <c r="O76" i="21"/>
  <c r="O77" i="21"/>
  <c r="O78" i="21" s="1"/>
  <c r="O79" i="21"/>
  <c r="O82" i="21" s="1"/>
  <c r="O80" i="21"/>
  <c r="O81" i="21"/>
  <c r="O85" i="21"/>
  <c r="N28" i="21"/>
  <c r="N29" i="21"/>
  <c r="N30" i="21"/>
  <c r="N31" i="21"/>
  <c r="N32" i="21"/>
  <c r="N33" i="21"/>
  <c r="N35" i="21" s="1"/>
  <c r="N34" i="21"/>
  <c r="N25" i="21"/>
  <c r="N27" i="21" s="1"/>
  <c r="N26" i="21"/>
  <c r="N20" i="21"/>
  <c r="N21" i="21"/>
  <c r="N22" i="21"/>
  <c r="N24" i="21" s="1"/>
  <c r="BC55" i="21" s="1"/>
  <c r="N23" i="21"/>
  <c r="N17" i="21"/>
  <c r="N19" i="21" s="1"/>
  <c r="N18" i="21"/>
  <c r="N13" i="21"/>
  <c r="N16" i="21" s="1"/>
  <c r="N14" i="21"/>
  <c r="N15" i="21"/>
  <c r="N6" i="21"/>
  <c r="N9" i="21" s="1"/>
  <c r="N7" i="21"/>
  <c r="N8" i="21"/>
  <c r="N48" i="21"/>
  <c r="N50" i="21" s="1"/>
  <c r="N49" i="21"/>
  <c r="N42" i="21"/>
  <c r="N43" i="21"/>
  <c r="N44" i="21"/>
  <c r="N47" i="21" s="1"/>
  <c r="N45" i="21"/>
  <c r="N46" i="21"/>
  <c r="N37" i="21"/>
  <c r="N41" i="21" s="1"/>
  <c r="N38" i="21"/>
  <c r="N39" i="21"/>
  <c r="N56" i="21"/>
  <c r="N57" i="21"/>
  <c r="N58" i="21" s="1"/>
  <c r="N59" i="21"/>
  <c r="N63" i="21" s="1"/>
  <c r="N60" i="21"/>
  <c r="N61" i="21"/>
  <c r="N64" i="21"/>
  <c r="N66" i="21" s="1"/>
  <c r="N65" i="21"/>
  <c r="N68" i="21"/>
  <c r="N73" i="21" s="1"/>
  <c r="N69" i="21"/>
  <c r="N71" i="21" s="1"/>
  <c r="N70" i="21"/>
  <c r="N72" i="21"/>
  <c r="N76" i="21"/>
  <c r="N77" i="21"/>
  <c r="N78" i="21"/>
  <c r="N83" i="21" s="1"/>
  <c r="N79" i="21"/>
  <c r="N80" i="21"/>
  <c r="N81" i="21"/>
  <c r="N82" i="21"/>
  <c r="N85" i="21"/>
  <c r="M28" i="21"/>
  <c r="M35" i="21" s="1"/>
  <c r="M29" i="21"/>
  <c r="M30" i="21"/>
  <c r="M31" i="21"/>
  <c r="M32" i="21"/>
  <c r="M33" i="21"/>
  <c r="M34" i="21"/>
  <c r="M25" i="21"/>
  <c r="M27" i="21" s="1"/>
  <c r="M26" i="21"/>
  <c r="M20" i="21"/>
  <c r="M21" i="21"/>
  <c r="M24" i="21" s="1"/>
  <c r="M22" i="21"/>
  <c r="M23" i="21"/>
  <c r="M17" i="21"/>
  <c r="M19" i="21" s="1"/>
  <c r="M18" i="21"/>
  <c r="M13" i="21"/>
  <c r="M14" i="21"/>
  <c r="M16" i="21" s="1"/>
  <c r="M15" i="21"/>
  <c r="M6" i="21"/>
  <c r="M7" i="21"/>
  <c r="M9" i="21" s="1"/>
  <c r="M8" i="21"/>
  <c r="M48" i="21"/>
  <c r="M50" i="21" s="1"/>
  <c r="M51" i="21" s="1"/>
  <c r="M49" i="21"/>
  <c r="M42" i="21"/>
  <c r="M43" i="21"/>
  <c r="M44" i="21"/>
  <c r="M45" i="21"/>
  <c r="M46" i="21"/>
  <c r="M47" i="21"/>
  <c r="M37" i="21"/>
  <c r="M38" i="21"/>
  <c r="M39" i="21"/>
  <c r="M41" i="21"/>
  <c r="M56" i="21"/>
  <c r="M57" i="21"/>
  <c r="M58" i="21"/>
  <c r="M59" i="21"/>
  <c r="M60" i="21"/>
  <c r="M61" i="21"/>
  <c r="M63" i="21"/>
  <c r="M64" i="21"/>
  <c r="M66" i="21" s="1"/>
  <c r="M67" i="21" s="1"/>
  <c r="M65" i="21"/>
  <c r="M68" i="21"/>
  <c r="M73" i="21" s="1"/>
  <c r="M69" i="21"/>
  <c r="M70" i="21"/>
  <c r="M71" i="21"/>
  <c r="M72" i="21"/>
  <c r="M76" i="21"/>
  <c r="M77" i="21"/>
  <c r="M78" i="21" s="1"/>
  <c r="M83" i="21" s="1"/>
  <c r="M79" i="21"/>
  <c r="M82" i="21" s="1"/>
  <c r="M80" i="21"/>
  <c r="M81" i="21"/>
  <c r="M85" i="21"/>
  <c r="L28" i="21"/>
  <c r="L29" i="21"/>
  <c r="L30" i="21"/>
  <c r="L31" i="21"/>
  <c r="L32" i="21"/>
  <c r="L33" i="21"/>
  <c r="L34" i="21"/>
  <c r="L35" i="21"/>
  <c r="L25" i="21"/>
  <c r="L27" i="21" s="1"/>
  <c r="L26" i="21"/>
  <c r="L20" i="21"/>
  <c r="L21" i="21"/>
  <c r="L22" i="21"/>
  <c r="L24" i="21" s="1"/>
  <c r="BB55" i="21" s="1"/>
  <c r="L23" i="21"/>
  <c r="L17" i="21"/>
  <c r="L19" i="21" s="1"/>
  <c r="L18" i="21"/>
  <c r="L13" i="21"/>
  <c r="L16" i="21" s="1"/>
  <c r="L14" i="21"/>
  <c r="L15" i="21"/>
  <c r="L6" i="21"/>
  <c r="L9" i="21" s="1"/>
  <c r="L7" i="21"/>
  <c r="L8" i="21"/>
  <c r="L48" i="21"/>
  <c r="L50" i="21" s="1"/>
  <c r="L49" i="21"/>
  <c r="L42" i="21"/>
  <c r="L43" i="21"/>
  <c r="L44" i="21"/>
  <c r="L47" i="21" s="1"/>
  <c r="L45" i="21"/>
  <c r="L46" i="21"/>
  <c r="L37" i="21"/>
  <c r="L41" i="21" s="1"/>
  <c r="L38" i="21"/>
  <c r="L39" i="21"/>
  <c r="L56" i="21"/>
  <c r="L57" i="21"/>
  <c r="L58" i="21" s="1"/>
  <c r="L59" i="21"/>
  <c r="L63" i="21" s="1"/>
  <c r="L60" i="21"/>
  <c r="L61" i="21"/>
  <c r="L64" i="21"/>
  <c r="L66" i="21" s="1"/>
  <c r="L65" i="21"/>
  <c r="L68" i="21"/>
  <c r="L73" i="21" s="1"/>
  <c r="L69" i="21"/>
  <c r="L71" i="21" s="1"/>
  <c r="L70" i="21"/>
  <c r="L72" i="21"/>
  <c r="L76" i="21"/>
  <c r="L77" i="21"/>
  <c r="L78" i="21"/>
  <c r="L83" i="21" s="1"/>
  <c r="L79" i="21"/>
  <c r="L80" i="21"/>
  <c r="L81" i="21"/>
  <c r="L82" i="21"/>
  <c r="L85" i="21"/>
  <c r="K28" i="21"/>
  <c r="K35" i="21" s="1"/>
  <c r="K29" i="21"/>
  <c r="K30" i="21"/>
  <c r="K31" i="21"/>
  <c r="K32" i="21"/>
  <c r="K33" i="21"/>
  <c r="K34" i="21"/>
  <c r="K25" i="21"/>
  <c r="K27" i="21" s="1"/>
  <c r="K26" i="21"/>
  <c r="K20" i="21"/>
  <c r="K21" i="21"/>
  <c r="K24" i="21" s="1"/>
  <c r="K22" i="21"/>
  <c r="K23" i="21"/>
  <c r="K17" i="21"/>
  <c r="K19" i="21" s="1"/>
  <c r="K18" i="21"/>
  <c r="K13" i="21"/>
  <c r="K14" i="21"/>
  <c r="K16" i="21" s="1"/>
  <c r="K15" i="21"/>
  <c r="K6" i="21"/>
  <c r="K7" i="21"/>
  <c r="K9" i="21" s="1"/>
  <c r="K8" i="21"/>
  <c r="K48" i="21"/>
  <c r="K50" i="21" s="1"/>
  <c r="K51" i="21" s="1"/>
  <c r="K49" i="21"/>
  <c r="K42" i="21"/>
  <c r="K43" i="21"/>
  <c r="K44" i="21"/>
  <c r="K45" i="21"/>
  <c r="K46" i="21"/>
  <c r="K47" i="21"/>
  <c r="K37" i="21"/>
  <c r="K38" i="21"/>
  <c r="K39" i="21"/>
  <c r="K41" i="21"/>
  <c r="K56" i="21"/>
  <c r="K57" i="21"/>
  <c r="K58" i="21"/>
  <c r="K59" i="21"/>
  <c r="K60" i="21"/>
  <c r="K61" i="21"/>
  <c r="K63" i="21"/>
  <c r="K64" i="21"/>
  <c r="K66" i="21" s="1"/>
  <c r="K67" i="21" s="1"/>
  <c r="K65" i="21"/>
  <c r="K68" i="21"/>
  <c r="K73" i="21" s="1"/>
  <c r="K69" i="21"/>
  <c r="K70" i="21"/>
  <c r="K71" i="21"/>
  <c r="K72" i="21"/>
  <c r="K76" i="21"/>
  <c r="K77" i="21"/>
  <c r="K78" i="21" s="1"/>
  <c r="K83" i="21" s="1"/>
  <c r="K79" i="21"/>
  <c r="K80" i="21"/>
  <c r="K81" i="21"/>
  <c r="K82" i="21" s="1"/>
  <c r="K85" i="21"/>
  <c r="J28" i="21"/>
  <c r="J29" i="21"/>
  <c r="J30" i="21"/>
  <c r="J31" i="21"/>
  <c r="J32" i="21"/>
  <c r="J33" i="21"/>
  <c r="J34" i="21"/>
  <c r="J35" i="21" s="1"/>
  <c r="J25" i="21"/>
  <c r="J27" i="21" s="1"/>
  <c r="J26" i="21"/>
  <c r="J20" i="21"/>
  <c r="J21" i="21"/>
  <c r="J24" i="21" s="1"/>
  <c r="BA55" i="21" s="1"/>
  <c r="J22" i="21"/>
  <c r="J23" i="21"/>
  <c r="J17" i="21"/>
  <c r="J19" i="21" s="1"/>
  <c r="J18" i="21"/>
  <c r="J13" i="21"/>
  <c r="J16" i="21" s="1"/>
  <c r="J14" i="21"/>
  <c r="J15" i="21"/>
  <c r="J6" i="21"/>
  <c r="J9" i="21" s="1"/>
  <c r="J7" i="21"/>
  <c r="J8" i="21"/>
  <c r="J48" i="21"/>
  <c r="J50" i="21" s="1"/>
  <c r="J49" i="21"/>
  <c r="J42" i="21"/>
  <c r="J43" i="21"/>
  <c r="J44" i="21"/>
  <c r="J45" i="21"/>
  <c r="J46" i="21"/>
  <c r="J47" i="21"/>
  <c r="J37" i="21"/>
  <c r="J41" i="21" s="1"/>
  <c r="J38" i="21"/>
  <c r="J39" i="21"/>
  <c r="J56" i="21"/>
  <c r="J57" i="21"/>
  <c r="J58" i="21" s="1"/>
  <c r="J59" i="21"/>
  <c r="J63" i="21" s="1"/>
  <c r="J60" i="21"/>
  <c r="J61" i="21"/>
  <c r="J64" i="21"/>
  <c r="J66" i="21" s="1"/>
  <c r="J65" i="21"/>
  <c r="J68" i="21"/>
  <c r="J69" i="21"/>
  <c r="J70" i="21"/>
  <c r="J71" i="21" s="1"/>
  <c r="J72" i="21"/>
  <c r="J76" i="21"/>
  <c r="J77" i="21"/>
  <c r="J78" i="21"/>
  <c r="J83" i="21" s="1"/>
  <c r="J79" i="21"/>
  <c r="J80" i="21"/>
  <c r="J81" i="21"/>
  <c r="J82" i="21"/>
  <c r="J85" i="21"/>
  <c r="I28" i="21"/>
  <c r="I35" i="21" s="1"/>
  <c r="I29" i="21"/>
  <c r="I30" i="21"/>
  <c r="I31" i="21"/>
  <c r="I32" i="21"/>
  <c r="I33" i="21"/>
  <c r="I34" i="21"/>
  <c r="I25" i="21"/>
  <c r="I27" i="21" s="1"/>
  <c r="I26" i="21"/>
  <c r="I20" i="21"/>
  <c r="I21" i="21"/>
  <c r="I24" i="21" s="1"/>
  <c r="I22" i="21"/>
  <c r="I23" i="21"/>
  <c r="I17" i="21"/>
  <c r="I19" i="21" s="1"/>
  <c r="I18" i="21"/>
  <c r="I13" i="21"/>
  <c r="I14" i="21"/>
  <c r="I16" i="21" s="1"/>
  <c r="I15" i="21"/>
  <c r="I6" i="21"/>
  <c r="I7" i="21"/>
  <c r="I9" i="21" s="1"/>
  <c r="I8" i="21"/>
  <c r="I48" i="21"/>
  <c r="I50" i="21" s="1"/>
  <c r="I51" i="21" s="1"/>
  <c r="I49" i="21"/>
  <c r="I42" i="21"/>
  <c r="I43" i="21"/>
  <c r="I44" i="21"/>
  <c r="I45" i="21"/>
  <c r="I46" i="21"/>
  <c r="I47" i="21"/>
  <c r="I37" i="21"/>
  <c r="I38" i="21"/>
  <c r="I39" i="21"/>
  <c r="I41" i="21"/>
  <c r="I56" i="21"/>
  <c r="I57" i="21"/>
  <c r="I58" i="21"/>
  <c r="I59" i="21"/>
  <c r="I60" i="21"/>
  <c r="I61" i="21"/>
  <c r="I63" i="21"/>
  <c r="I64" i="21"/>
  <c r="I66" i="21" s="1"/>
  <c r="I67" i="21" s="1"/>
  <c r="I65" i="21"/>
  <c r="I68" i="21"/>
  <c r="I73" i="21" s="1"/>
  <c r="I69" i="21"/>
  <c r="I70" i="21"/>
  <c r="I71" i="21"/>
  <c r="I72" i="21"/>
  <c r="I76" i="21"/>
  <c r="I77" i="21"/>
  <c r="I78" i="21"/>
  <c r="I79" i="21"/>
  <c r="I80" i="21"/>
  <c r="I81" i="21"/>
  <c r="I82" i="21" s="1"/>
  <c r="I85" i="21"/>
  <c r="H28" i="21"/>
  <c r="H29" i="21"/>
  <c r="H30" i="21"/>
  <c r="H31" i="21"/>
  <c r="H32" i="21"/>
  <c r="H33" i="21"/>
  <c r="H35" i="21" s="1"/>
  <c r="H34" i="21"/>
  <c r="H25" i="21"/>
  <c r="H27" i="21" s="1"/>
  <c r="H26" i="21"/>
  <c r="H20" i="21"/>
  <c r="H21" i="21"/>
  <c r="H24" i="21" s="1"/>
  <c r="BT55" i="21" s="1"/>
  <c r="H22" i="21"/>
  <c r="H23" i="21"/>
  <c r="H17" i="21"/>
  <c r="H19" i="21" s="1"/>
  <c r="H18" i="21"/>
  <c r="H13" i="21"/>
  <c r="H16" i="21" s="1"/>
  <c r="H14" i="21"/>
  <c r="H15" i="21"/>
  <c r="H10" i="21"/>
  <c r="H11" i="21"/>
  <c r="H12" i="21" s="1"/>
  <c r="H6" i="21"/>
  <c r="H7" i="21"/>
  <c r="H8" i="21"/>
  <c r="H9" i="21" s="1"/>
  <c r="H48" i="21"/>
  <c r="H49" i="21"/>
  <c r="H50" i="21"/>
  <c r="H42" i="21"/>
  <c r="H47" i="21" s="1"/>
  <c r="H43" i="21"/>
  <c r="H44" i="21"/>
  <c r="H45" i="21"/>
  <c r="H46" i="21"/>
  <c r="H37" i="21"/>
  <c r="H41" i="21" s="1"/>
  <c r="H38" i="21"/>
  <c r="H39" i="21"/>
  <c r="H56" i="21"/>
  <c r="H58" i="21" s="1"/>
  <c r="H67" i="21" s="1"/>
  <c r="H57" i="21"/>
  <c r="H59" i="21"/>
  <c r="H63" i="21" s="1"/>
  <c r="H60" i="21"/>
  <c r="H61" i="21"/>
  <c r="H64" i="21"/>
  <c r="H65" i="21"/>
  <c r="H66" i="21" s="1"/>
  <c r="H68" i="21"/>
  <c r="H69" i="21"/>
  <c r="H71" i="21" s="1"/>
  <c r="H73" i="21" s="1"/>
  <c r="H70" i="21"/>
  <c r="H72" i="21"/>
  <c r="H76" i="21"/>
  <c r="H78" i="21" s="1"/>
  <c r="H77" i="21"/>
  <c r="H79" i="21"/>
  <c r="H82" i="21" s="1"/>
  <c r="H80" i="21"/>
  <c r="H81" i="21"/>
  <c r="H85" i="21"/>
  <c r="F83" i="21"/>
  <c r="E83" i="21"/>
  <c r="E74" i="21"/>
  <c r="G74" i="21" s="1"/>
  <c r="F74" i="21"/>
  <c r="CQ50" i="21"/>
  <c r="CQ52" i="21"/>
  <c r="CQ55" i="21" s="1"/>
  <c r="DJ55" i="21" s="1"/>
  <c r="AD52" i="21"/>
  <c r="CR52" i="21"/>
  <c r="CR55" i="21"/>
  <c r="CS52" i="21"/>
  <c r="CS55" i="21"/>
  <c r="CT52" i="21"/>
  <c r="CT55" i="21"/>
  <c r="CU52" i="21"/>
  <c r="CU55" i="21"/>
  <c r="CV52" i="21"/>
  <c r="CV55" i="21"/>
  <c r="CW52" i="21"/>
  <c r="CW55" i="21"/>
  <c r="CX52" i="21"/>
  <c r="CX55" i="21"/>
  <c r="CY52" i="21"/>
  <c r="CY55" i="21"/>
  <c r="CZ52" i="21"/>
  <c r="CZ55" i="21"/>
  <c r="DA52" i="21"/>
  <c r="DA55" i="21"/>
  <c r="DB52" i="21"/>
  <c r="DB55" i="21"/>
  <c r="DC52" i="21"/>
  <c r="DC55" i="21"/>
  <c r="DD52" i="21"/>
  <c r="DD55" i="21"/>
  <c r="DE52" i="21"/>
  <c r="DE55" i="21"/>
  <c r="DF52" i="21"/>
  <c r="DF55" i="21"/>
  <c r="DG52" i="21"/>
  <c r="DG55" i="21"/>
  <c r="DH52" i="21"/>
  <c r="DH55" i="21"/>
  <c r="DI52" i="21"/>
  <c r="DI55" i="21"/>
  <c r="BD55" i="21"/>
  <c r="BF55" i="21"/>
  <c r="BG55" i="21"/>
  <c r="BH55" i="21"/>
  <c r="BI55" i="21"/>
  <c r="BJ55" i="21"/>
  <c r="BK55" i="21"/>
  <c r="BL55" i="21"/>
  <c r="BM55" i="21"/>
  <c r="BO55" i="21"/>
  <c r="BP55" i="21"/>
  <c r="BQ55" i="21"/>
  <c r="BR55" i="21"/>
  <c r="BS55" i="21"/>
  <c r="F73" i="21"/>
  <c r="E73" i="21"/>
  <c r="E59" i="21"/>
  <c r="E60" i="21"/>
  <c r="E61" i="21"/>
  <c r="F59" i="21"/>
  <c r="F60" i="21"/>
  <c r="F61" i="21"/>
  <c r="E52" i="21"/>
  <c r="E53" i="21"/>
  <c r="E54" i="21" s="1"/>
  <c r="G54" i="21" s="1"/>
  <c r="F52" i="21"/>
  <c r="F53" i="21"/>
  <c r="F54" i="21"/>
  <c r="I10" i="21"/>
  <c r="I11" i="21"/>
  <c r="I12" i="21"/>
  <c r="J10" i="21"/>
  <c r="J11" i="21"/>
  <c r="J12" i="21" s="1"/>
  <c r="K10" i="21"/>
  <c r="K12" i="21" s="1"/>
  <c r="K11" i="21"/>
  <c r="L10" i="21"/>
  <c r="L12" i="21" s="1"/>
  <c r="L11" i="21"/>
  <c r="M10" i="21"/>
  <c r="M11" i="21"/>
  <c r="M12" i="21"/>
  <c r="N10" i="21"/>
  <c r="N11" i="21"/>
  <c r="N12" i="21" s="1"/>
  <c r="O10" i="21"/>
  <c r="O12" i="21" s="1"/>
  <c r="O11" i="21"/>
  <c r="P10" i="21"/>
  <c r="P11" i="21"/>
  <c r="Q10" i="21"/>
  <c r="Q12" i="21" s="1"/>
  <c r="Q11" i="21"/>
  <c r="R10" i="21"/>
  <c r="R11" i="21"/>
  <c r="R12" i="21"/>
  <c r="S10" i="21"/>
  <c r="S11" i="21"/>
  <c r="S12" i="21" s="1"/>
  <c r="T10" i="21"/>
  <c r="T11" i="21"/>
  <c r="T12" i="21"/>
  <c r="U10" i="21"/>
  <c r="U12" i="21" s="1"/>
  <c r="U11" i="21"/>
  <c r="V10" i="21"/>
  <c r="V12" i="21" s="1"/>
  <c r="V11" i="21"/>
  <c r="W10" i="21"/>
  <c r="W11" i="21"/>
  <c r="W12" i="21" s="1"/>
  <c r="X10" i="21"/>
  <c r="X11" i="21"/>
  <c r="X12" i="21"/>
  <c r="Y10" i="21"/>
  <c r="Y12" i="21" s="1"/>
  <c r="Y11" i="21"/>
  <c r="Z10" i="21"/>
  <c r="Z12" i="21" s="1"/>
  <c r="Z11" i="21"/>
  <c r="AA10" i="21"/>
  <c r="AA11" i="21"/>
  <c r="AA12" i="21" s="1"/>
  <c r="AB10" i="21"/>
  <c r="AB11" i="21"/>
  <c r="AB12" i="21"/>
  <c r="AC10" i="21"/>
  <c r="AC12" i="21" s="1"/>
  <c r="AC11" i="21"/>
  <c r="AD10" i="21"/>
  <c r="AD12" i="21" s="1"/>
  <c r="AD11" i="21"/>
  <c r="AE10" i="21"/>
  <c r="AE11" i="21"/>
  <c r="AE12" i="21" s="1"/>
  <c r="AF10" i="21"/>
  <c r="AF11" i="21"/>
  <c r="AF12" i="21"/>
  <c r="AG10" i="21"/>
  <c r="AG12" i="21" s="1"/>
  <c r="AG11" i="21"/>
  <c r="AH10" i="21"/>
  <c r="AH12" i="21" s="1"/>
  <c r="AH11" i="21"/>
  <c r="AI10" i="21"/>
  <c r="AI11" i="21"/>
  <c r="AI12" i="21" s="1"/>
  <c r="AJ10" i="21"/>
  <c r="AJ11" i="21"/>
  <c r="AJ12" i="21"/>
  <c r="AK10" i="21"/>
  <c r="AK12" i="21" s="1"/>
  <c r="AK11" i="21"/>
  <c r="AL10" i="21"/>
  <c r="AL12" i="21" s="1"/>
  <c r="AL11" i="21"/>
  <c r="AM10" i="21"/>
  <c r="AM11" i="21"/>
  <c r="AM12" i="21" s="1"/>
  <c r="AN10" i="21"/>
  <c r="AN11" i="21"/>
  <c r="AN12" i="21"/>
  <c r="AO10" i="21"/>
  <c r="AO12" i="21" s="1"/>
  <c r="AO11" i="21"/>
  <c r="AP10" i="21"/>
  <c r="AP12" i="21" s="1"/>
  <c r="AP11" i="21"/>
  <c r="AQ10" i="21"/>
  <c r="AQ11" i="21"/>
  <c r="AQ12" i="21" s="1"/>
  <c r="AR10" i="21"/>
  <c r="AR11" i="21"/>
  <c r="AR12" i="21"/>
  <c r="AS10" i="21"/>
  <c r="AS12" i="21" s="1"/>
  <c r="AS11" i="21"/>
  <c r="AT10" i="21"/>
  <c r="AT12" i="21" s="1"/>
  <c r="AT11" i="21"/>
  <c r="AU10" i="21"/>
  <c r="AU11" i="21"/>
  <c r="AU12" i="21" s="1"/>
  <c r="G5" i="31"/>
  <c r="G13" i="31"/>
  <c r="G14" i="31"/>
  <c r="G10" i="31"/>
  <c r="G19" i="31"/>
  <c r="G7" i="31"/>
  <c r="G23" i="31"/>
  <c r="G20" i="31"/>
  <c r="G12" i="31"/>
  <c r="G8" i="31"/>
  <c r="G15" i="31"/>
  <c r="G18" i="31"/>
  <c r="G17" i="31"/>
  <c r="G16" i="31"/>
  <c r="G9" i="31"/>
  <c r="G21" i="31"/>
  <c r="G11" i="31"/>
  <c r="G24" i="31"/>
  <c r="G25" i="31"/>
  <c r="G6" i="31"/>
  <c r="G22" i="31"/>
  <c r="CB4" i="21"/>
  <c r="CC4" i="21"/>
  <c r="CA4" i="21" s="1"/>
  <c r="CB5" i="21"/>
  <c r="CC5" i="21"/>
  <c r="CA5" i="21"/>
  <c r="CB6" i="21"/>
  <c r="CC6" i="21"/>
  <c r="CA6" i="21"/>
  <c r="CB7" i="21"/>
  <c r="CA7" i="21" s="1"/>
  <c r="CD7" i="21" s="1"/>
  <c r="CC7" i="21"/>
  <c r="CB8" i="21"/>
  <c r="CA8" i="21" s="1"/>
  <c r="CD8" i="21" s="1"/>
  <c r="CC8" i="21"/>
  <c r="CB10" i="21"/>
  <c r="CC10" i="21"/>
  <c r="CA10" i="21" s="1"/>
  <c r="CD10" i="21" s="1"/>
  <c r="CB11" i="21"/>
  <c r="CC11" i="21"/>
  <c r="CA11" i="21"/>
  <c r="CB9" i="21"/>
  <c r="CA9" i="21" s="1"/>
  <c r="CD9" i="21" s="1"/>
  <c r="CC9" i="21"/>
  <c r="CB13" i="21"/>
  <c r="CA13" i="21" s="1"/>
  <c r="CD13" i="21" s="1"/>
  <c r="CC13" i="21"/>
  <c r="CB14" i="21"/>
  <c r="CC14" i="21"/>
  <c r="CA14" i="21" s="1"/>
  <c r="CD14" i="21" s="1"/>
  <c r="CB15" i="21"/>
  <c r="CC15" i="21"/>
  <c r="CA15" i="21"/>
  <c r="CB16" i="21"/>
  <c r="CA16" i="21" s="1"/>
  <c r="CD16" i="21" s="1"/>
  <c r="CC16" i="21"/>
  <c r="CB17" i="21"/>
  <c r="CA17" i="21" s="1"/>
  <c r="CC17" i="21"/>
  <c r="CB18" i="21"/>
  <c r="CC18" i="21"/>
  <c r="CA18" i="21" s="1"/>
  <c r="CD18" i="21" s="1"/>
  <c r="CB19" i="21"/>
  <c r="CC19" i="21"/>
  <c r="CA19" i="21"/>
  <c r="CB20" i="21"/>
  <c r="CA20" i="21" s="1"/>
  <c r="CD20" i="21" s="1"/>
  <c r="CC20" i="21"/>
  <c r="CB21" i="21"/>
  <c r="CA21" i="21" s="1"/>
  <c r="CD21" i="21" s="1"/>
  <c r="CC21" i="21"/>
  <c r="CB22" i="21"/>
  <c r="CC22" i="21"/>
  <c r="CA22" i="21" s="1"/>
  <c r="CD22" i="21" s="1"/>
  <c r="CB23" i="21"/>
  <c r="CC23" i="21"/>
  <c r="CA23" i="21"/>
  <c r="L9" i="6"/>
  <c r="L7" i="6"/>
  <c r="L12" i="6"/>
  <c r="L11" i="6"/>
  <c r="L8" i="6"/>
  <c r="L10" i="6"/>
  <c r="L13" i="6"/>
  <c r="L14" i="6"/>
  <c r="L6" i="6"/>
  <c r="T25" i="10"/>
  <c r="T31" i="10" s="1"/>
  <c r="T30" i="10"/>
  <c r="K9" i="27"/>
  <c r="K10" i="27"/>
  <c r="K8" i="27"/>
  <c r="K6" i="27"/>
  <c r="K7" i="27"/>
  <c r="L9" i="26"/>
  <c r="L10" i="26"/>
  <c r="L7" i="26"/>
  <c r="L6" i="26"/>
  <c r="L8" i="26"/>
  <c r="K9" i="24"/>
  <c r="K10" i="24"/>
  <c r="K8" i="24"/>
  <c r="K6" i="24"/>
  <c r="K7" i="24"/>
  <c r="E12" i="27"/>
  <c r="E8" i="27"/>
  <c r="E9" i="27"/>
  <c r="E13" i="27"/>
  <c r="E10" i="27"/>
  <c r="E15" i="27"/>
  <c r="E11" i="27"/>
  <c r="E19" i="27"/>
  <c r="E16" i="27"/>
  <c r="E6" i="27"/>
  <c r="E14" i="27"/>
  <c r="E18" i="27"/>
  <c r="E17" i="27"/>
  <c r="E7" i="27"/>
  <c r="E11" i="26"/>
  <c r="E8" i="26"/>
  <c r="E14" i="26"/>
  <c r="E19" i="26"/>
  <c r="E15" i="26"/>
  <c r="E10" i="26"/>
  <c r="E9" i="26"/>
  <c r="E7" i="26"/>
  <c r="E6" i="26"/>
  <c r="E12" i="26"/>
  <c r="E18" i="26"/>
  <c r="E13" i="26"/>
  <c r="E17" i="26"/>
  <c r="E16" i="26"/>
  <c r="E20" i="27"/>
  <c r="E20" i="26"/>
  <c r="E18" i="24"/>
  <c r="E17" i="24"/>
  <c r="E16" i="24"/>
  <c r="E15" i="24"/>
  <c r="E14" i="24"/>
  <c r="E13" i="24"/>
  <c r="E12" i="24"/>
  <c r="E11" i="24"/>
  <c r="E10" i="24"/>
  <c r="E9" i="24"/>
  <c r="E8" i="24"/>
  <c r="E7" i="24"/>
  <c r="E6" i="24"/>
  <c r="E20" i="24"/>
  <c r="E19" i="24"/>
  <c r="E8" i="22"/>
  <c r="E10" i="22"/>
  <c r="E7" i="22"/>
  <c r="E9" i="22"/>
  <c r="E6" i="22"/>
  <c r="E12" i="22"/>
  <c r="E11" i="22"/>
  <c r="E14" i="22"/>
  <c r="E13" i="22"/>
  <c r="BZ5" i="21"/>
  <c r="CI5" i="21" s="1"/>
  <c r="BZ6" i="21"/>
  <c r="CI6" i="21" s="1"/>
  <c r="BZ7" i="21"/>
  <c r="CI7" i="21" s="1"/>
  <c r="BZ8" i="21"/>
  <c r="CI8" i="21" s="1"/>
  <c r="BZ10" i="21"/>
  <c r="CI10" i="21" s="1"/>
  <c r="BZ11" i="21"/>
  <c r="CI11" i="21" s="1"/>
  <c r="BZ9" i="21"/>
  <c r="CI9" i="21" s="1"/>
  <c r="BZ13" i="21"/>
  <c r="CI13" i="21" s="1"/>
  <c r="BZ14" i="21"/>
  <c r="CI14" i="21" s="1"/>
  <c r="BZ15" i="21"/>
  <c r="CI15" i="21" s="1"/>
  <c r="BZ16" i="21"/>
  <c r="CI16" i="21" s="1"/>
  <c r="BZ17" i="21"/>
  <c r="CI17" i="21" s="1"/>
  <c r="BZ18" i="21"/>
  <c r="CI18" i="21" s="1"/>
  <c r="BZ19" i="21"/>
  <c r="CI19" i="21" s="1"/>
  <c r="BZ20" i="21"/>
  <c r="CI20" i="21" s="1"/>
  <c r="BZ21" i="21"/>
  <c r="CI21" i="21" s="1"/>
  <c r="BZ22" i="21"/>
  <c r="CI22" i="21" s="1"/>
  <c r="BZ23" i="21"/>
  <c r="CI23" i="21" s="1"/>
  <c r="BZ4" i="21"/>
  <c r="CI4" i="21" s="1"/>
  <c r="BY5" i="21"/>
  <c r="CG5" i="21" s="1"/>
  <c r="BY6" i="21"/>
  <c r="CG6" i="21" s="1"/>
  <c r="BY7" i="21"/>
  <c r="CG7" i="21" s="1"/>
  <c r="BY8" i="21"/>
  <c r="CG8" i="21" s="1"/>
  <c r="BY10" i="21"/>
  <c r="CG10" i="21" s="1"/>
  <c r="BY11" i="21"/>
  <c r="CG11" i="21" s="1"/>
  <c r="BY9" i="21"/>
  <c r="CG9" i="21" s="1"/>
  <c r="BY13" i="21"/>
  <c r="CG13" i="21" s="1"/>
  <c r="BY14" i="21"/>
  <c r="CG14" i="21" s="1"/>
  <c r="BY15" i="21"/>
  <c r="CG15" i="21" s="1"/>
  <c r="BY16" i="21"/>
  <c r="CG16" i="21" s="1"/>
  <c r="BY17" i="21"/>
  <c r="CG17" i="21" s="1"/>
  <c r="BY18" i="21"/>
  <c r="CG18" i="21" s="1"/>
  <c r="BY19" i="21"/>
  <c r="CG19" i="21" s="1"/>
  <c r="BY20" i="21"/>
  <c r="CG20" i="21" s="1"/>
  <c r="BY21" i="21"/>
  <c r="CG21" i="21" s="1"/>
  <c r="BY22" i="21"/>
  <c r="CG22" i="21" s="1"/>
  <c r="BY23" i="21"/>
  <c r="CG23" i="21" s="1"/>
  <c r="BY4" i="21"/>
  <c r="CG4" i="21" s="1"/>
  <c r="CK102" i="21"/>
  <c r="CK103" i="21"/>
  <c r="CK104" i="21"/>
  <c r="CK105" i="21"/>
  <c r="CK106" i="21"/>
  <c r="CK107" i="21"/>
  <c r="BX5" i="21"/>
  <c r="CD5" i="21" s="1"/>
  <c r="BX6" i="21"/>
  <c r="CD6" i="21" s="1"/>
  <c r="BX7" i="21"/>
  <c r="BX8" i="21"/>
  <c r="BX10" i="21"/>
  <c r="BX11" i="21"/>
  <c r="CD11" i="21" s="1"/>
  <c r="BX9" i="21"/>
  <c r="BX13" i="21"/>
  <c r="BX14" i="21"/>
  <c r="BX15" i="21"/>
  <c r="CD15" i="21" s="1"/>
  <c r="BX16" i="21"/>
  <c r="BX17" i="21"/>
  <c r="BX18" i="21"/>
  <c r="BX19" i="21"/>
  <c r="CD19" i="21" s="1"/>
  <c r="BX20" i="21"/>
  <c r="BX21" i="21"/>
  <c r="BX22" i="21"/>
  <c r="BX23" i="21"/>
  <c r="CD23" i="21" s="1"/>
  <c r="BX4" i="21"/>
  <c r="JT107" i="21"/>
  <c r="JS107" i="21"/>
  <c r="JR107" i="21"/>
  <c r="JQ107" i="21"/>
  <c r="JP107" i="21"/>
  <c r="JO107" i="21"/>
  <c r="JN107" i="21"/>
  <c r="JM107" i="21"/>
  <c r="JL107" i="21"/>
  <c r="JK107" i="21"/>
  <c r="JJ107" i="21"/>
  <c r="JI107" i="21"/>
  <c r="JH107" i="21"/>
  <c r="JG107" i="21"/>
  <c r="JF107" i="21"/>
  <c r="JE107" i="21"/>
  <c r="JD107" i="21"/>
  <c r="JC107" i="21"/>
  <c r="JB107" i="21"/>
  <c r="JA107" i="21"/>
  <c r="IZ107" i="21"/>
  <c r="IY107" i="21"/>
  <c r="IX107" i="21"/>
  <c r="IW107" i="21"/>
  <c r="IV107" i="21"/>
  <c r="IU107" i="21"/>
  <c r="IT107" i="21"/>
  <c r="IS107" i="21"/>
  <c r="IR107" i="21"/>
  <c r="IQ107" i="21"/>
  <c r="IP107" i="21"/>
  <c r="IO107" i="21"/>
  <c r="IN107" i="21"/>
  <c r="IM107" i="21"/>
  <c r="IL107" i="21"/>
  <c r="IK107" i="21"/>
  <c r="IJ107" i="21"/>
  <c r="II107" i="21"/>
  <c r="IH107" i="21"/>
  <c r="IG107" i="21"/>
  <c r="IF107" i="21"/>
  <c r="IE107" i="21"/>
  <c r="ID107" i="21"/>
  <c r="IC107" i="21"/>
  <c r="IB107" i="21"/>
  <c r="IA107" i="21"/>
  <c r="HZ107" i="21"/>
  <c r="HY107" i="21"/>
  <c r="HX107" i="21"/>
  <c r="HW107" i="21"/>
  <c r="HV107" i="21"/>
  <c r="HU107" i="21"/>
  <c r="HT107" i="21"/>
  <c r="HS107" i="21"/>
  <c r="HR107" i="21"/>
  <c r="HQ107" i="21"/>
  <c r="HP107" i="21"/>
  <c r="HO107" i="21"/>
  <c r="HN107" i="21"/>
  <c r="HM107" i="21"/>
  <c r="HL107" i="21"/>
  <c r="HK107" i="21"/>
  <c r="HJ107" i="21"/>
  <c r="HI107" i="21"/>
  <c r="HH107" i="21"/>
  <c r="HG107" i="21"/>
  <c r="HF107" i="21"/>
  <c r="HE107" i="21"/>
  <c r="HD107" i="21"/>
  <c r="HC107" i="21"/>
  <c r="HB107" i="21"/>
  <c r="HA107" i="21"/>
  <c r="GZ107" i="21"/>
  <c r="GY107" i="21"/>
  <c r="GX107" i="21"/>
  <c r="GW107" i="21"/>
  <c r="GV107" i="21"/>
  <c r="GU107" i="21"/>
  <c r="GT107" i="21"/>
  <c r="GS107" i="21"/>
  <c r="GR107" i="21"/>
  <c r="GQ107" i="21"/>
  <c r="GP107" i="21"/>
  <c r="GO107" i="21"/>
  <c r="GN107" i="21"/>
  <c r="GM107" i="21"/>
  <c r="GL107" i="21"/>
  <c r="GK107" i="21"/>
  <c r="GJ107" i="21"/>
  <c r="GI107" i="21"/>
  <c r="GH107" i="21"/>
  <c r="GG107" i="21"/>
  <c r="GF107" i="21"/>
  <c r="GE107" i="21"/>
  <c r="GD107" i="21"/>
  <c r="GC107" i="21"/>
  <c r="GB107" i="21"/>
  <c r="GA107" i="21"/>
  <c r="FZ107" i="21"/>
  <c r="FY107" i="21"/>
  <c r="FX107" i="21"/>
  <c r="FW107" i="21"/>
  <c r="FV107" i="21"/>
  <c r="FU107" i="21"/>
  <c r="FT107" i="21"/>
  <c r="FS107" i="21"/>
  <c r="FR107" i="21"/>
  <c r="FQ107" i="21"/>
  <c r="FP107" i="21"/>
  <c r="FO107" i="21"/>
  <c r="FN107" i="21"/>
  <c r="FM107" i="21"/>
  <c r="FL107" i="21"/>
  <c r="FK107" i="21"/>
  <c r="FJ107" i="21"/>
  <c r="FI107" i="21"/>
  <c r="FH107" i="21"/>
  <c r="FG107" i="21"/>
  <c r="FF107" i="21"/>
  <c r="FE107" i="21"/>
  <c r="FD107" i="21"/>
  <c r="FC107" i="21"/>
  <c r="FB107" i="21"/>
  <c r="FA107" i="21"/>
  <c r="EZ107" i="21"/>
  <c r="EY107" i="21"/>
  <c r="EX107" i="21"/>
  <c r="EW107" i="21"/>
  <c r="EV107" i="21"/>
  <c r="EU107" i="21"/>
  <c r="ET107" i="21"/>
  <c r="ES107" i="21"/>
  <c r="EQ107" i="21"/>
  <c r="EP107" i="21"/>
  <c r="EO107" i="21"/>
  <c r="EN107" i="21"/>
  <c r="EM107" i="21"/>
  <c r="EL107" i="21"/>
  <c r="EK107" i="21"/>
  <c r="EJ107" i="21"/>
  <c r="EI107" i="21"/>
  <c r="EH107" i="21"/>
  <c r="EG107" i="21"/>
  <c r="EF107" i="21"/>
  <c r="EE107" i="21"/>
  <c r="ED107" i="21"/>
  <c r="EC107" i="21"/>
  <c r="EB107" i="21"/>
  <c r="EA107" i="21"/>
  <c r="DZ107" i="21"/>
  <c r="DY107" i="21"/>
  <c r="DX107" i="21"/>
  <c r="DW107" i="21"/>
  <c r="DV107" i="21"/>
  <c r="DU107" i="21"/>
  <c r="DT107" i="21"/>
  <c r="DS107" i="21"/>
  <c r="DR107" i="21"/>
  <c r="DQ107" i="21"/>
  <c r="DP107" i="21"/>
  <c r="DO107" i="21"/>
  <c r="DN107" i="21"/>
  <c r="DM107" i="21"/>
  <c r="DL107" i="21"/>
  <c r="DK107" i="21"/>
  <c r="DJ107" i="21"/>
  <c r="DI107" i="21"/>
  <c r="DH107" i="21"/>
  <c r="DG107" i="21"/>
  <c r="DF107" i="21"/>
  <c r="DE107" i="21"/>
  <c r="DD107" i="21"/>
  <c r="DC107" i="21"/>
  <c r="DB107" i="21"/>
  <c r="DA107" i="21"/>
  <c r="CZ107" i="21"/>
  <c r="CY107" i="21"/>
  <c r="CX107" i="21"/>
  <c r="CW107" i="21"/>
  <c r="CV107" i="21"/>
  <c r="CU107" i="21"/>
  <c r="CT107" i="21"/>
  <c r="CS107" i="21"/>
  <c r="CR107" i="21"/>
  <c r="CQ107" i="21"/>
  <c r="CP107" i="21"/>
  <c r="CO107" i="21"/>
  <c r="CN107" i="21"/>
  <c r="CM107" i="21"/>
  <c r="CL107" i="21"/>
  <c r="CJ107" i="21"/>
  <c r="BU107" i="21"/>
  <c r="BT107" i="21"/>
  <c r="BS107" i="21"/>
  <c r="BR107" i="21"/>
  <c r="BQ107" i="21"/>
  <c r="BP107" i="21"/>
  <c r="BO107" i="21"/>
  <c r="BN107" i="21"/>
  <c r="BM107" i="21"/>
  <c r="BL107" i="21"/>
  <c r="BK107" i="21"/>
  <c r="BJ107" i="21"/>
  <c r="BI107" i="21"/>
  <c r="BH107" i="21"/>
  <c r="BG107" i="21"/>
  <c r="BF107" i="21"/>
  <c r="BE107" i="21"/>
  <c r="BD107" i="21"/>
  <c r="BC107" i="21"/>
  <c r="BB107" i="21"/>
  <c r="BA107" i="21"/>
  <c r="AZ107" i="21"/>
  <c r="AY107" i="21"/>
  <c r="AX107" i="21"/>
  <c r="AW107" i="21"/>
  <c r="AV107" i="21"/>
  <c r="AU107" i="21"/>
  <c r="AT107" i="21"/>
  <c r="AS107" i="21"/>
  <c r="AR107" i="21"/>
  <c r="AQ107" i="21"/>
  <c r="AP107" i="21"/>
  <c r="AO107" i="21"/>
  <c r="AN107" i="21"/>
  <c r="AM107" i="21"/>
  <c r="AL107" i="21"/>
  <c r="AK107" i="21"/>
  <c r="AJ107" i="21"/>
  <c r="AI107" i="21"/>
  <c r="AH107" i="21"/>
  <c r="AG107" i="21"/>
  <c r="AF107" i="21"/>
  <c r="AE107" i="21"/>
  <c r="AD107" i="21"/>
  <c r="AC107" i="21"/>
  <c r="AB107" i="21"/>
  <c r="AA107" i="21"/>
  <c r="Z107" i="21"/>
  <c r="Y107" i="21"/>
  <c r="X107" i="21"/>
  <c r="W107" i="21"/>
  <c r="V107" i="21"/>
  <c r="U107" i="21"/>
  <c r="T107" i="21"/>
  <c r="S107" i="21"/>
  <c r="R107" i="21"/>
  <c r="Q107" i="21"/>
  <c r="P107" i="21"/>
  <c r="O107" i="21"/>
  <c r="N107" i="21"/>
  <c r="M107" i="21"/>
  <c r="L107" i="21"/>
  <c r="K107" i="21"/>
  <c r="J107" i="21"/>
  <c r="I107" i="21"/>
  <c r="H107" i="21"/>
  <c r="JT106" i="21"/>
  <c r="JS106" i="21"/>
  <c r="JR106" i="21"/>
  <c r="JQ106" i="21"/>
  <c r="JP106" i="21"/>
  <c r="JO106" i="21"/>
  <c r="JN106" i="21"/>
  <c r="JM106" i="21"/>
  <c r="JL106" i="21"/>
  <c r="JK106" i="21"/>
  <c r="JJ106" i="21"/>
  <c r="JI106" i="21"/>
  <c r="JH106" i="21"/>
  <c r="JG106" i="21"/>
  <c r="JF106" i="21"/>
  <c r="JE106" i="21"/>
  <c r="JD106" i="21"/>
  <c r="JC106" i="21"/>
  <c r="JB106" i="21"/>
  <c r="JA106" i="21"/>
  <c r="IZ106" i="21"/>
  <c r="IY106" i="21"/>
  <c r="IX106" i="21"/>
  <c r="IW106" i="21"/>
  <c r="IV106" i="21"/>
  <c r="IU106" i="21"/>
  <c r="IT106" i="21"/>
  <c r="IS106" i="21"/>
  <c r="IR106" i="21"/>
  <c r="IQ106" i="21"/>
  <c r="IP106" i="21"/>
  <c r="IO106" i="21"/>
  <c r="IN106" i="21"/>
  <c r="IM106" i="21"/>
  <c r="IL106" i="21"/>
  <c r="IK106" i="21"/>
  <c r="IJ106" i="21"/>
  <c r="II106" i="21"/>
  <c r="IH106" i="21"/>
  <c r="IG106" i="21"/>
  <c r="IF106" i="21"/>
  <c r="IE106" i="21"/>
  <c r="ID106" i="21"/>
  <c r="IC106" i="21"/>
  <c r="IB106" i="21"/>
  <c r="IA106" i="21"/>
  <c r="HZ106" i="21"/>
  <c r="HY106" i="21"/>
  <c r="HX106" i="21"/>
  <c r="HW106" i="21"/>
  <c r="HV106" i="21"/>
  <c r="HU106" i="21"/>
  <c r="HT106" i="21"/>
  <c r="HS106" i="21"/>
  <c r="HR106" i="21"/>
  <c r="HQ106" i="21"/>
  <c r="HP106" i="21"/>
  <c r="HO106" i="21"/>
  <c r="HN106" i="21"/>
  <c r="HM106" i="21"/>
  <c r="HL106" i="21"/>
  <c r="HK106" i="21"/>
  <c r="HJ106" i="21"/>
  <c r="HI106" i="21"/>
  <c r="HH106" i="21"/>
  <c r="HG106" i="21"/>
  <c r="HF106" i="21"/>
  <c r="HE106" i="21"/>
  <c r="HD106" i="21"/>
  <c r="HC106" i="21"/>
  <c r="HB106" i="21"/>
  <c r="HA106" i="21"/>
  <c r="GZ106" i="21"/>
  <c r="GY106" i="21"/>
  <c r="GX106" i="21"/>
  <c r="GW106" i="21"/>
  <c r="GV106" i="21"/>
  <c r="GU106" i="21"/>
  <c r="GT106" i="21"/>
  <c r="GS106" i="21"/>
  <c r="GR106" i="21"/>
  <c r="GQ106" i="21"/>
  <c r="GP106" i="21"/>
  <c r="GO106" i="21"/>
  <c r="GN106" i="21"/>
  <c r="GM106" i="21"/>
  <c r="GL106" i="21"/>
  <c r="GK106" i="21"/>
  <c r="GJ106" i="21"/>
  <c r="GI106" i="21"/>
  <c r="GH106" i="21"/>
  <c r="GG106" i="21"/>
  <c r="GF106" i="21"/>
  <c r="GE106" i="21"/>
  <c r="GD106" i="21"/>
  <c r="GC106" i="21"/>
  <c r="GB106" i="21"/>
  <c r="GA106" i="21"/>
  <c r="FZ106" i="21"/>
  <c r="FY106" i="21"/>
  <c r="FX106" i="21"/>
  <c r="FW106" i="21"/>
  <c r="FV106" i="21"/>
  <c r="FU106" i="21"/>
  <c r="FT106" i="21"/>
  <c r="FS106" i="21"/>
  <c r="FR106" i="21"/>
  <c r="FQ106" i="21"/>
  <c r="FP106" i="21"/>
  <c r="FO106" i="21"/>
  <c r="FN106" i="21"/>
  <c r="FM106" i="21"/>
  <c r="FL106" i="21"/>
  <c r="FK106" i="21"/>
  <c r="FJ106" i="21"/>
  <c r="FI106" i="21"/>
  <c r="FH106" i="21"/>
  <c r="FG106" i="21"/>
  <c r="FF106" i="21"/>
  <c r="FE106" i="21"/>
  <c r="FD106" i="21"/>
  <c r="FC106" i="21"/>
  <c r="FB106" i="21"/>
  <c r="FA106" i="21"/>
  <c r="EZ106" i="21"/>
  <c r="EY106" i="21"/>
  <c r="EX106" i="21"/>
  <c r="EW106" i="21"/>
  <c r="EV106" i="21"/>
  <c r="EU106" i="21"/>
  <c r="ET106" i="21"/>
  <c r="ES106" i="21"/>
  <c r="EQ106" i="21"/>
  <c r="EP106" i="21"/>
  <c r="EO106" i="21"/>
  <c r="EN106" i="21"/>
  <c r="EM106" i="21"/>
  <c r="EL106" i="21"/>
  <c r="EK106" i="21"/>
  <c r="EJ106" i="21"/>
  <c r="EI106" i="21"/>
  <c r="EH106" i="21"/>
  <c r="EG106" i="21"/>
  <c r="EF106" i="21"/>
  <c r="EE106" i="21"/>
  <c r="ED106" i="21"/>
  <c r="EC106" i="21"/>
  <c r="EB106" i="21"/>
  <c r="EA106" i="21"/>
  <c r="DZ106" i="21"/>
  <c r="DY106" i="21"/>
  <c r="DX106" i="21"/>
  <c r="DW106" i="21"/>
  <c r="DV106" i="21"/>
  <c r="DU106" i="21"/>
  <c r="DT106" i="21"/>
  <c r="DS106" i="21"/>
  <c r="DR106" i="21"/>
  <c r="DQ106" i="21"/>
  <c r="DP106" i="21"/>
  <c r="DO106" i="21"/>
  <c r="DN106" i="21"/>
  <c r="DM106" i="21"/>
  <c r="DL106" i="21"/>
  <c r="DK106" i="21"/>
  <c r="DJ106" i="21"/>
  <c r="DI106" i="21"/>
  <c r="DH106" i="21"/>
  <c r="DG106" i="21"/>
  <c r="DF106" i="21"/>
  <c r="DE106" i="21"/>
  <c r="DD106" i="21"/>
  <c r="DC106" i="21"/>
  <c r="DB106" i="21"/>
  <c r="DA106" i="21"/>
  <c r="CZ106" i="21"/>
  <c r="CY106" i="21"/>
  <c r="CX106" i="21"/>
  <c r="CW106" i="21"/>
  <c r="CV106" i="21"/>
  <c r="CU106" i="21"/>
  <c r="CT106" i="21"/>
  <c r="CS106" i="21"/>
  <c r="CR106" i="21"/>
  <c r="CQ106" i="21"/>
  <c r="CP106" i="21"/>
  <c r="CO106" i="21"/>
  <c r="CN106" i="21"/>
  <c r="CM106" i="21"/>
  <c r="CL106" i="21"/>
  <c r="CJ106" i="21"/>
  <c r="BU106" i="21"/>
  <c r="BT106" i="21"/>
  <c r="BS106" i="21"/>
  <c r="BR106" i="21"/>
  <c r="BQ106" i="21"/>
  <c r="BP106" i="21"/>
  <c r="BO106" i="21"/>
  <c r="BN106" i="21"/>
  <c r="BM106" i="21"/>
  <c r="BL106" i="21"/>
  <c r="BK106" i="21"/>
  <c r="BJ106" i="21"/>
  <c r="BI106" i="21"/>
  <c r="BH106" i="21"/>
  <c r="BG106" i="21"/>
  <c r="BF106" i="21"/>
  <c r="BE106" i="21"/>
  <c r="BD106" i="21"/>
  <c r="BC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V106" i="21"/>
  <c r="U106" i="21"/>
  <c r="T106" i="21"/>
  <c r="S106" i="21"/>
  <c r="R106" i="21"/>
  <c r="Q106" i="21"/>
  <c r="P106" i="21"/>
  <c r="O106" i="21"/>
  <c r="N106" i="21"/>
  <c r="M106" i="21"/>
  <c r="L106" i="21"/>
  <c r="K106" i="21"/>
  <c r="J106" i="21"/>
  <c r="I106" i="21"/>
  <c r="H106" i="21"/>
  <c r="JT105" i="21"/>
  <c r="JS105" i="21"/>
  <c r="JR105" i="21"/>
  <c r="JQ105" i="21"/>
  <c r="JP105" i="21"/>
  <c r="JO105" i="21"/>
  <c r="JN105" i="21"/>
  <c r="JM105" i="21"/>
  <c r="JL105" i="21"/>
  <c r="JK105" i="21"/>
  <c r="JJ105" i="21"/>
  <c r="JI105" i="21"/>
  <c r="JH105" i="21"/>
  <c r="JG105" i="21"/>
  <c r="JF105" i="21"/>
  <c r="JE105" i="21"/>
  <c r="JD105" i="21"/>
  <c r="JC105" i="21"/>
  <c r="JB105" i="21"/>
  <c r="JA105" i="21"/>
  <c r="IZ105" i="21"/>
  <c r="IY105" i="21"/>
  <c r="IX105" i="21"/>
  <c r="IW105" i="21"/>
  <c r="IV105" i="21"/>
  <c r="IU105" i="21"/>
  <c r="IT105" i="21"/>
  <c r="IS105" i="21"/>
  <c r="IR105" i="21"/>
  <c r="IQ105" i="21"/>
  <c r="IP105" i="21"/>
  <c r="IO105" i="21"/>
  <c r="IN105" i="21"/>
  <c r="IM105" i="21"/>
  <c r="IL105" i="21"/>
  <c r="IK105" i="21"/>
  <c r="IJ105" i="21"/>
  <c r="II105" i="21"/>
  <c r="IH105" i="21"/>
  <c r="IG105" i="21"/>
  <c r="IF105" i="21"/>
  <c r="IE105" i="21"/>
  <c r="ID105" i="21"/>
  <c r="IC105" i="21"/>
  <c r="IB105" i="21"/>
  <c r="IA105" i="21"/>
  <c r="HZ105" i="21"/>
  <c r="HY105" i="21"/>
  <c r="HX105" i="21"/>
  <c r="HW105" i="21"/>
  <c r="HV105" i="21"/>
  <c r="HU105" i="21"/>
  <c r="HT105" i="21"/>
  <c r="HS105" i="21"/>
  <c r="HR105" i="21"/>
  <c r="HQ105" i="21"/>
  <c r="HP105" i="21"/>
  <c r="HO105" i="21"/>
  <c r="HN105" i="21"/>
  <c r="HM105" i="21"/>
  <c r="HL105" i="21"/>
  <c r="HK105" i="21"/>
  <c r="HJ105" i="21"/>
  <c r="HI105" i="21"/>
  <c r="HH105" i="21"/>
  <c r="HG105" i="21"/>
  <c r="HF105" i="21"/>
  <c r="HE105" i="21"/>
  <c r="HD105" i="21"/>
  <c r="HC105" i="21"/>
  <c r="HB105" i="21"/>
  <c r="HA105" i="21"/>
  <c r="GZ105" i="21"/>
  <c r="GY105" i="21"/>
  <c r="GX105" i="21"/>
  <c r="GW105" i="21"/>
  <c r="GV105" i="21"/>
  <c r="GU105" i="21"/>
  <c r="GT105" i="21"/>
  <c r="GS105" i="21"/>
  <c r="GR105" i="21"/>
  <c r="GQ105" i="21"/>
  <c r="GP105" i="21"/>
  <c r="GO105" i="21"/>
  <c r="GN105" i="21"/>
  <c r="GM105" i="21"/>
  <c r="GL105" i="21"/>
  <c r="GK105" i="21"/>
  <c r="GJ105" i="21"/>
  <c r="GI105" i="21"/>
  <c r="GH105" i="21"/>
  <c r="GG105" i="21"/>
  <c r="GF105" i="21"/>
  <c r="GE105" i="21"/>
  <c r="GD105" i="21"/>
  <c r="GC105" i="21"/>
  <c r="GB105" i="21"/>
  <c r="GA105" i="21"/>
  <c r="FZ105" i="21"/>
  <c r="FY105" i="21"/>
  <c r="FX105" i="21"/>
  <c r="FW105" i="21"/>
  <c r="FV105" i="21"/>
  <c r="FU105" i="21"/>
  <c r="FT105" i="21"/>
  <c r="FS105" i="21"/>
  <c r="FR105" i="21"/>
  <c r="FQ105" i="21"/>
  <c r="FP105" i="21"/>
  <c r="FO105" i="21"/>
  <c r="FN105" i="21"/>
  <c r="FM105" i="21"/>
  <c r="FL105" i="21"/>
  <c r="FK105" i="21"/>
  <c r="FJ105" i="21"/>
  <c r="FI105" i="21"/>
  <c r="FH105" i="21"/>
  <c r="FG105" i="21"/>
  <c r="FF105" i="21"/>
  <c r="FE105" i="21"/>
  <c r="FD105" i="21"/>
  <c r="FC105" i="21"/>
  <c r="FB105" i="21"/>
  <c r="FA105" i="21"/>
  <c r="EZ105" i="21"/>
  <c r="EY105" i="21"/>
  <c r="EX105" i="21"/>
  <c r="EW105" i="21"/>
  <c r="EV105" i="21"/>
  <c r="EU105" i="21"/>
  <c r="ET105" i="21"/>
  <c r="ES105" i="21"/>
  <c r="EQ105" i="21"/>
  <c r="EP105" i="21"/>
  <c r="EO105" i="21"/>
  <c r="EN105" i="21"/>
  <c r="EM105" i="21"/>
  <c r="EL105" i="21"/>
  <c r="EK105" i="21"/>
  <c r="EJ105" i="21"/>
  <c r="EI105" i="21"/>
  <c r="EH105" i="21"/>
  <c r="EG105" i="21"/>
  <c r="EF105" i="21"/>
  <c r="EE105" i="21"/>
  <c r="ED105" i="21"/>
  <c r="EC105" i="21"/>
  <c r="EB105" i="21"/>
  <c r="EA105" i="21"/>
  <c r="DZ105" i="21"/>
  <c r="DY105" i="21"/>
  <c r="DX105" i="21"/>
  <c r="DW105" i="21"/>
  <c r="DV105" i="21"/>
  <c r="DU105" i="21"/>
  <c r="DT105" i="21"/>
  <c r="DS105" i="21"/>
  <c r="DR105" i="21"/>
  <c r="DQ105" i="21"/>
  <c r="DP105" i="21"/>
  <c r="DO105" i="21"/>
  <c r="DN105" i="21"/>
  <c r="DM105" i="21"/>
  <c r="DL105" i="21"/>
  <c r="DK105" i="21"/>
  <c r="DJ105" i="21"/>
  <c r="DI105" i="21"/>
  <c r="DH105" i="21"/>
  <c r="DG105" i="21"/>
  <c r="DF105" i="21"/>
  <c r="DE105" i="21"/>
  <c r="DD105" i="21"/>
  <c r="DC105" i="21"/>
  <c r="DB105" i="21"/>
  <c r="DA105" i="21"/>
  <c r="CZ105" i="21"/>
  <c r="CY105" i="21"/>
  <c r="CX105" i="21"/>
  <c r="CW105" i="21"/>
  <c r="CV105" i="21"/>
  <c r="CU105" i="21"/>
  <c r="CT105" i="21"/>
  <c r="CS105" i="21"/>
  <c r="CR105" i="21"/>
  <c r="CQ105" i="21"/>
  <c r="CP105" i="21"/>
  <c r="CO105" i="21"/>
  <c r="CN105" i="21"/>
  <c r="CM105" i="21"/>
  <c r="CL105" i="21"/>
  <c r="CJ105" i="21"/>
  <c r="BU105" i="21"/>
  <c r="BT105" i="21"/>
  <c r="BS105" i="21"/>
  <c r="BR105" i="21"/>
  <c r="BQ105" i="21"/>
  <c r="BP105" i="21"/>
  <c r="BO105" i="21"/>
  <c r="BN105" i="21"/>
  <c r="BM105" i="21"/>
  <c r="BL105" i="21"/>
  <c r="BK105" i="21"/>
  <c r="BJ105" i="21"/>
  <c r="BI105" i="21"/>
  <c r="BH105" i="21"/>
  <c r="BG105" i="21"/>
  <c r="BF105" i="21"/>
  <c r="BE105" i="21"/>
  <c r="BD105" i="21"/>
  <c r="BC105" i="21"/>
  <c r="BB105" i="21"/>
  <c r="BA105" i="21"/>
  <c r="AZ105" i="21"/>
  <c r="AY105" i="21"/>
  <c r="AX105" i="21"/>
  <c r="AW105" i="21"/>
  <c r="AV105" i="21"/>
  <c r="AU105" i="21"/>
  <c r="AT105" i="21"/>
  <c r="AS105" i="21"/>
  <c r="AR105" i="21"/>
  <c r="AQ105" i="21"/>
  <c r="AP105" i="21"/>
  <c r="AO105" i="21"/>
  <c r="AN105" i="21"/>
  <c r="AM105" i="21"/>
  <c r="AL105" i="21"/>
  <c r="AK105" i="21"/>
  <c r="AJ105" i="21"/>
  <c r="AI105" i="21"/>
  <c r="AH105" i="21"/>
  <c r="AG105" i="21"/>
  <c r="AF105" i="21"/>
  <c r="AE105" i="21"/>
  <c r="AD105" i="21"/>
  <c r="AC105" i="21"/>
  <c r="AB105" i="21"/>
  <c r="AA105" i="21"/>
  <c r="Z105" i="21"/>
  <c r="Y105" i="21"/>
  <c r="X105" i="21"/>
  <c r="W105" i="21"/>
  <c r="V105" i="21"/>
  <c r="U105" i="21"/>
  <c r="T105" i="21"/>
  <c r="S105" i="21"/>
  <c r="R105" i="21"/>
  <c r="Q105" i="21"/>
  <c r="P105" i="21"/>
  <c r="O105" i="21"/>
  <c r="N105" i="21"/>
  <c r="M105" i="21"/>
  <c r="L105" i="21"/>
  <c r="K105" i="21"/>
  <c r="J105" i="21"/>
  <c r="I105" i="21"/>
  <c r="H105" i="21"/>
  <c r="JT104" i="21"/>
  <c r="JS104" i="21"/>
  <c r="JR104" i="21"/>
  <c r="JQ104" i="21"/>
  <c r="JP104" i="21"/>
  <c r="JO104" i="21"/>
  <c r="JN104" i="21"/>
  <c r="JM104" i="21"/>
  <c r="JL104" i="21"/>
  <c r="JK104" i="21"/>
  <c r="JJ104" i="21"/>
  <c r="JI104" i="21"/>
  <c r="JH104" i="21"/>
  <c r="JG104" i="21"/>
  <c r="JF104" i="21"/>
  <c r="JE104" i="21"/>
  <c r="JD104" i="21"/>
  <c r="JC104" i="21"/>
  <c r="JB104" i="21"/>
  <c r="JA104" i="21"/>
  <c r="IZ104" i="21"/>
  <c r="IY104" i="21"/>
  <c r="IX104" i="21"/>
  <c r="IW104" i="21"/>
  <c r="IV104" i="21"/>
  <c r="IU104" i="21"/>
  <c r="IT104" i="21"/>
  <c r="IS104" i="21"/>
  <c r="IR104" i="21"/>
  <c r="IQ104" i="21"/>
  <c r="IP104" i="21"/>
  <c r="IO104" i="21"/>
  <c r="IN104" i="21"/>
  <c r="IM104" i="21"/>
  <c r="IL104" i="21"/>
  <c r="IK104" i="21"/>
  <c r="IJ104" i="21"/>
  <c r="II104" i="21"/>
  <c r="IH104" i="21"/>
  <c r="IG104" i="21"/>
  <c r="IF104" i="21"/>
  <c r="IE104" i="21"/>
  <c r="ID104" i="21"/>
  <c r="IC104" i="21"/>
  <c r="IB104" i="21"/>
  <c r="IA104" i="21"/>
  <c r="HZ104" i="21"/>
  <c r="HY104" i="21"/>
  <c r="HX104" i="21"/>
  <c r="HW104" i="21"/>
  <c r="HV104" i="21"/>
  <c r="HU104" i="21"/>
  <c r="HT104" i="21"/>
  <c r="HS104" i="21"/>
  <c r="HR104" i="21"/>
  <c r="HQ104" i="21"/>
  <c r="HP104" i="21"/>
  <c r="HO104" i="21"/>
  <c r="HN104" i="21"/>
  <c r="HM104" i="21"/>
  <c r="HL104" i="21"/>
  <c r="HK104" i="21"/>
  <c r="HJ104" i="21"/>
  <c r="HI104" i="21"/>
  <c r="HH104" i="21"/>
  <c r="HG104" i="21"/>
  <c r="HF104" i="21"/>
  <c r="HE104" i="21"/>
  <c r="HD104" i="21"/>
  <c r="HC104" i="21"/>
  <c r="HB104" i="21"/>
  <c r="HA104" i="21"/>
  <c r="GZ104" i="21"/>
  <c r="GY104" i="21"/>
  <c r="GX104" i="21"/>
  <c r="GW104" i="21"/>
  <c r="GV104" i="21"/>
  <c r="GU104" i="21"/>
  <c r="GT104" i="21"/>
  <c r="GS104" i="21"/>
  <c r="GR104" i="21"/>
  <c r="GQ104" i="21"/>
  <c r="GP104" i="21"/>
  <c r="GO104" i="21"/>
  <c r="GN104" i="21"/>
  <c r="GM104" i="21"/>
  <c r="GL104" i="21"/>
  <c r="GK104" i="21"/>
  <c r="GJ104" i="21"/>
  <c r="GI104" i="21"/>
  <c r="GH104" i="21"/>
  <c r="GG104" i="21"/>
  <c r="GF104" i="21"/>
  <c r="GE104" i="21"/>
  <c r="GD104" i="21"/>
  <c r="GC104" i="21"/>
  <c r="GB104" i="21"/>
  <c r="GA104" i="21"/>
  <c r="FZ104" i="21"/>
  <c r="FY104" i="21"/>
  <c r="FX104" i="21"/>
  <c r="FW104" i="21"/>
  <c r="FV104" i="21"/>
  <c r="FU104" i="21"/>
  <c r="FT104" i="21"/>
  <c r="FS104" i="21"/>
  <c r="FR104" i="21"/>
  <c r="FQ104" i="21"/>
  <c r="FP104" i="21"/>
  <c r="FO104" i="21"/>
  <c r="FN104" i="21"/>
  <c r="FM104" i="21"/>
  <c r="FL104" i="21"/>
  <c r="FK104" i="21"/>
  <c r="FJ104" i="21"/>
  <c r="FI104" i="21"/>
  <c r="FH104" i="21"/>
  <c r="FG104" i="21"/>
  <c r="FF104" i="21"/>
  <c r="FE104" i="21"/>
  <c r="FD104" i="21"/>
  <c r="FC104" i="21"/>
  <c r="FB104" i="21"/>
  <c r="FA104" i="21"/>
  <c r="EZ104" i="21"/>
  <c r="EY104" i="21"/>
  <c r="EX104" i="21"/>
  <c r="EW104" i="21"/>
  <c r="EV104" i="21"/>
  <c r="EU104" i="21"/>
  <c r="ET104" i="21"/>
  <c r="ES104" i="21"/>
  <c r="EQ104" i="21"/>
  <c r="EP104" i="21"/>
  <c r="EO104" i="21"/>
  <c r="EN104" i="21"/>
  <c r="EM104" i="21"/>
  <c r="EL104" i="21"/>
  <c r="EK104" i="21"/>
  <c r="EJ104" i="21"/>
  <c r="EI104" i="21"/>
  <c r="EH104" i="21"/>
  <c r="EG104" i="21"/>
  <c r="EF104" i="21"/>
  <c r="EE104" i="21"/>
  <c r="ED104" i="21"/>
  <c r="EC104" i="21"/>
  <c r="EB104" i="21"/>
  <c r="EA104" i="21"/>
  <c r="DZ104" i="21"/>
  <c r="DY104" i="21"/>
  <c r="DX104" i="21"/>
  <c r="DW104" i="21"/>
  <c r="DV104" i="21"/>
  <c r="DU104" i="21"/>
  <c r="DT104" i="21"/>
  <c r="DS104" i="21"/>
  <c r="DR104" i="21"/>
  <c r="DQ104" i="21"/>
  <c r="DP104" i="21"/>
  <c r="DO104" i="21"/>
  <c r="DN104" i="21"/>
  <c r="DM104" i="21"/>
  <c r="DL104" i="21"/>
  <c r="DK104" i="21"/>
  <c r="DJ104" i="21"/>
  <c r="DI104" i="21"/>
  <c r="DH104" i="21"/>
  <c r="DG104" i="21"/>
  <c r="DF104" i="21"/>
  <c r="DE104" i="21"/>
  <c r="DD104" i="21"/>
  <c r="DC104" i="21"/>
  <c r="DB104" i="21"/>
  <c r="DA104" i="21"/>
  <c r="CZ104" i="21"/>
  <c r="CY104" i="21"/>
  <c r="CX104" i="21"/>
  <c r="CW104" i="21"/>
  <c r="CV104" i="21"/>
  <c r="CU104" i="21"/>
  <c r="CT104" i="21"/>
  <c r="CS104" i="21"/>
  <c r="CR104" i="21"/>
  <c r="CQ104" i="21"/>
  <c r="CP104" i="21"/>
  <c r="CO104" i="21"/>
  <c r="CN104" i="21"/>
  <c r="CM104" i="21"/>
  <c r="CL104" i="21"/>
  <c r="CJ104" i="21"/>
  <c r="BU104" i="21"/>
  <c r="BT104" i="21"/>
  <c r="BS104" i="21"/>
  <c r="BR104" i="21"/>
  <c r="BQ104" i="21"/>
  <c r="BP104" i="21"/>
  <c r="BO104" i="21"/>
  <c r="BN104" i="21"/>
  <c r="BM104" i="21"/>
  <c r="BL104" i="21"/>
  <c r="BK104" i="21"/>
  <c r="BJ104" i="21"/>
  <c r="BI104" i="21"/>
  <c r="BH104" i="21"/>
  <c r="BG104" i="21"/>
  <c r="BF104" i="21"/>
  <c r="BE104" i="21"/>
  <c r="BD104" i="21"/>
  <c r="BC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V104" i="21"/>
  <c r="U104" i="21"/>
  <c r="T104" i="21"/>
  <c r="S104" i="21"/>
  <c r="R104" i="21"/>
  <c r="Q104" i="21"/>
  <c r="P104" i="21"/>
  <c r="O104" i="21"/>
  <c r="N104" i="21"/>
  <c r="M104" i="21"/>
  <c r="L104" i="21"/>
  <c r="K104" i="21"/>
  <c r="J104" i="21"/>
  <c r="I104" i="21"/>
  <c r="H104" i="21"/>
  <c r="JT103" i="21"/>
  <c r="JS103" i="21"/>
  <c r="JR103" i="21"/>
  <c r="JQ103" i="21"/>
  <c r="JP103" i="21"/>
  <c r="JO103" i="21"/>
  <c r="JN103" i="21"/>
  <c r="JM103" i="21"/>
  <c r="JL103" i="21"/>
  <c r="JK103" i="21"/>
  <c r="JJ103" i="21"/>
  <c r="JI103" i="21"/>
  <c r="JH103" i="21"/>
  <c r="JG103" i="21"/>
  <c r="JF103" i="21"/>
  <c r="JE103" i="21"/>
  <c r="JD103" i="21"/>
  <c r="JC103" i="21"/>
  <c r="JB103" i="21"/>
  <c r="JA103" i="21"/>
  <c r="IZ103" i="21"/>
  <c r="IY103" i="21"/>
  <c r="IX103" i="21"/>
  <c r="IW103" i="21"/>
  <c r="IV103" i="21"/>
  <c r="IU103" i="21"/>
  <c r="IT103" i="21"/>
  <c r="IS103" i="21"/>
  <c r="IR103" i="21"/>
  <c r="IQ103" i="21"/>
  <c r="IP103" i="21"/>
  <c r="IO103" i="21"/>
  <c r="IN103" i="21"/>
  <c r="IM103" i="21"/>
  <c r="IL103" i="21"/>
  <c r="IK103" i="21"/>
  <c r="IJ103" i="21"/>
  <c r="II103" i="21"/>
  <c r="IH103" i="21"/>
  <c r="IG103" i="21"/>
  <c r="IF103" i="21"/>
  <c r="IE103" i="21"/>
  <c r="ID103" i="21"/>
  <c r="IC103" i="21"/>
  <c r="IB103" i="21"/>
  <c r="IA103" i="21"/>
  <c r="HZ103" i="21"/>
  <c r="HY103" i="21"/>
  <c r="HX103" i="21"/>
  <c r="HW103" i="21"/>
  <c r="HV103" i="21"/>
  <c r="HU103" i="21"/>
  <c r="HT103" i="21"/>
  <c r="HS103" i="21"/>
  <c r="HR103" i="21"/>
  <c r="HQ103" i="21"/>
  <c r="HP103" i="21"/>
  <c r="HO103" i="21"/>
  <c r="HN103" i="21"/>
  <c r="HM103" i="21"/>
  <c r="HL103" i="21"/>
  <c r="HK103" i="21"/>
  <c r="HJ103" i="21"/>
  <c r="HI103" i="21"/>
  <c r="HH103" i="21"/>
  <c r="HG103" i="21"/>
  <c r="HF103" i="21"/>
  <c r="HE103" i="21"/>
  <c r="HD103" i="21"/>
  <c r="HC103" i="21"/>
  <c r="HB103" i="21"/>
  <c r="HA103" i="21"/>
  <c r="GZ103" i="21"/>
  <c r="GY103" i="21"/>
  <c r="GX103" i="21"/>
  <c r="GW103" i="21"/>
  <c r="GV103" i="21"/>
  <c r="GU103" i="21"/>
  <c r="GT103" i="21"/>
  <c r="GS103" i="21"/>
  <c r="GR103" i="21"/>
  <c r="GQ103" i="21"/>
  <c r="GP103" i="21"/>
  <c r="GO103" i="21"/>
  <c r="GN103" i="21"/>
  <c r="GM103" i="21"/>
  <c r="GL103" i="21"/>
  <c r="GK103" i="21"/>
  <c r="GJ103" i="21"/>
  <c r="GI103" i="21"/>
  <c r="GH103" i="21"/>
  <c r="GG103" i="21"/>
  <c r="GF103" i="21"/>
  <c r="GE103" i="21"/>
  <c r="GD103" i="21"/>
  <c r="GC103" i="21"/>
  <c r="GB103" i="21"/>
  <c r="GA103" i="21"/>
  <c r="FZ103" i="21"/>
  <c r="FY103" i="21"/>
  <c r="FX103" i="21"/>
  <c r="FW103" i="21"/>
  <c r="FV103" i="21"/>
  <c r="FU103" i="21"/>
  <c r="FT103" i="21"/>
  <c r="FS103" i="21"/>
  <c r="FR103" i="21"/>
  <c r="FQ103" i="21"/>
  <c r="FP103" i="21"/>
  <c r="FO103" i="21"/>
  <c r="FN103" i="21"/>
  <c r="FM103" i="21"/>
  <c r="FL103" i="21"/>
  <c r="FK103" i="21"/>
  <c r="FJ103" i="21"/>
  <c r="FI103" i="21"/>
  <c r="FH103" i="21"/>
  <c r="FG103" i="21"/>
  <c r="FF103" i="21"/>
  <c r="FE103" i="21"/>
  <c r="FD103" i="21"/>
  <c r="FC103" i="21"/>
  <c r="FB103" i="21"/>
  <c r="FA103" i="21"/>
  <c r="EZ103" i="21"/>
  <c r="EY103" i="21"/>
  <c r="EX103" i="21"/>
  <c r="EW103" i="21"/>
  <c r="EV103" i="21"/>
  <c r="EU103" i="21"/>
  <c r="ET103" i="21"/>
  <c r="ES103" i="21"/>
  <c r="EQ103" i="21"/>
  <c r="EP103" i="21"/>
  <c r="EO103" i="21"/>
  <c r="EN103" i="21"/>
  <c r="EM103" i="21"/>
  <c r="EL103" i="21"/>
  <c r="EK103" i="21"/>
  <c r="EJ103" i="21"/>
  <c r="EI103" i="21"/>
  <c r="EH103" i="21"/>
  <c r="EG103" i="21"/>
  <c r="EF103" i="21"/>
  <c r="EE103" i="21"/>
  <c r="ED103" i="21"/>
  <c r="EC103" i="21"/>
  <c r="EB103" i="21"/>
  <c r="EA103" i="21"/>
  <c r="DZ103" i="21"/>
  <c r="DY103" i="21"/>
  <c r="DX103" i="21"/>
  <c r="DW103" i="21"/>
  <c r="DV103" i="21"/>
  <c r="DU103" i="21"/>
  <c r="DT103" i="21"/>
  <c r="DS103" i="21"/>
  <c r="DR103" i="21"/>
  <c r="DQ103" i="21"/>
  <c r="DP103" i="21"/>
  <c r="DO103" i="21"/>
  <c r="DN103" i="21"/>
  <c r="DM103" i="21"/>
  <c r="DL103" i="21"/>
  <c r="DK103" i="21"/>
  <c r="DJ103" i="21"/>
  <c r="DI103" i="21"/>
  <c r="DH103" i="21"/>
  <c r="DG103" i="21"/>
  <c r="DF103" i="21"/>
  <c r="DE103" i="21"/>
  <c r="DD103" i="21"/>
  <c r="DC103" i="21"/>
  <c r="DB103" i="21"/>
  <c r="DA103" i="21"/>
  <c r="CZ103" i="21"/>
  <c r="CY103" i="21"/>
  <c r="CX103" i="21"/>
  <c r="CW103" i="21"/>
  <c r="CV103" i="21"/>
  <c r="CU103" i="21"/>
  <c r="CT103" i="21"/>
  <c r="CS103" i="21"/>
  <c r="CR103" i="21"/>
  <c r="CQ103" i="21"/>
  <c r="CP103" i="21"/>
  <c r="CO103" i="21"/>
  <c r="CN103" i="21"/>
  <c r="CM103" i="21"/>
  <c r="CL103" i="21"/>
  <c r="CJ103" i="21"/>
  <c r="BU103" i="21"/>
  <c r="BT103" i="21"/>
  <c r="BS103" i="21"/>
  <c r="BR103" i="21"/>
  <c r="BQ103" i="21"/>
  <c r="BP103" i="21"/>
  <c r="BO103" i="21"/>
  <c r="BN103" i="21"/>
  <c r="BM103" i="21"/>
  <c r="BL103" i="21"/>
  <c r="BK103" i="21"/>
  <c r="BJ103" i="21"/>
  <c r="BI103" i="21"/>
  <c r="BH103" i="21"/>
  <c r="BG103" i="21"/>
  <c r="BF103" i="21"/>
  <c r="BE103" i="21"/>
  <c r="BD103" i="21"/>
  <c r="BC103" i="21"/>
  <c r="BB103" i="21"/>
  <c r="BA103" i="21"/>
  <c r="AZ103" i="21"/>
  <c r="AY103" i="21"/>
  <c r="AX103" i="21"/>
  <c r="AW103" i="21"/>
  <c r="AV103" i="21"/>
  <c r="AU103" i="21"/>
  <c r="AT103" i="21"/>
  <c r="AS103" i="21"/>
  <c r="AR103" i="21"/>
  <c r="AQ103" i="21"/>
  <c r="AP103" i="21"/>
  <c r="AO103" i="21"/>
  <c r="AN103" i="21"/>
  <c r="AM103" i="21"/>
  <c r="AL103" i="21"/>
  <c r="AK103" i="21"/>
  <c r="AJ103" i="21"/>
  <c r="AI103" i="21"/>
  <c r="AH103" i="21"/>
  <c r="AG103" i="21"/>
  <c r="AF103" i="21"/>
  <c r="AE103" i="21"/>
  <c r="AD103" i="21"/>
  <c r="AC103" i="21"/>
  <c r="AB103" i="21"/>
  <c r="AA103" i="21"/>
  <c r="Z103" i="21"/>
  <c r="Y103" i="21"/>
  <c r="X103" i="21"/>
  <c r="W103" i="21"/>
  <c r="V103" i="21"/>
  <c r="U103" i="21"/>
  <c r="T103" i="21"/>
  <c r="S103" i="21"/>
  <c r="R103" i="21"/>
  <c r="Q103" i="21"/>
  <c r="P103" i="21"/>
  <c r="O103" i="21"/>
  <c r="N103" i="21"/>
  <c r="M103" i="21"/>
  <c r="L103" i="21"/>
  <c r="K103" i="21"/>
  <c r="J103" i="21"/>
  <c r="I103" i="21"/>
  <c r="H103" i="21"/>
  <c r="JT102" i="21"/>
  <c r="JS102" i="21"/>
  <c r="JR102" i="21"/>
  <c r="JQ102" i="21"/>
  <c r="JP102" i="21"/>
  <c r="JO102" i="21"/>
  <c r="JN102" i="21"/>
  <c r="JM102" i="21"/>
  <c r="JL102" i="21"/>
  <c r="JK102" i="21"/>
  <c r="JJ102" i="21"/>
  <c r="JI102" i="21"/>
  <c r="JH102" i="21"/>
  <c r="JG102" i="21"/>
  <c r="JF102" i="21"/>
  <c r="JE102" i="21"/>
  <c r="JD102" i="21"/>
  <c r="JC102" i="21"/>
  <c r="JB102" i="21"/>
  <c r="JA102" i="21"/>
  <c r="IZ102" i="21"/>
  <c r="IY102" i="21"/>
  <c r="IX102" i="21"/>
  <c r="IW102" i="21"/>
  <c r="IV102" i="21"/>
  <c r="IU102" i="21"/>
  <c r="IT102" i="21"/>
  <c r="IS102" i="21"/>
  <c r="IR102" i="21"/>
  <c r="IQ102" i="21"/>
  <c r="IP102" i="21"/>
  <c r="IO102" i="21"/>
  <c r="IN102" i="21"/>
  <c r="IM102" i="21"/>
  <c r="IL102" i="21"/>
  <c r="IK102" i="21"/>
  <c r="IJ102" i="21"/>
  <c r="II102" i="21"/>
  <c r="IH102" i="21"/>
  <c r="IG102" i="21"/>
  <c r="IF102" i="21"/>
  <c r="IE102" i="21"/>
  <c r="ID102" i="21"/>
  <c r="IC102" i="21"/>
  <c r="IB102" i="21"/>
  <c r="IA102" i="21"/>
  <c r="HZ102" i="21"/>
  <c r="HY102" i="21"/>
  <c r="HX102" i="21"/>
  <c r="HW102" i="21"/>
  <c r="HV102" i="21"/>
  <c r="HU102" i="21"/>
  <c r="HT102" i="21"/>
  <c r="HS102" i="21"/>
  <c r="HR102" i="21"/>
  <c r="HQ102" i="21"/>
  <c r="HP102" i="21"/>
  <c r="HO102" i="21"/>
  <c r="HN102" i="21"/>
  <c r="HM102" i="21"/>
  <c r="HL102" i="21"/>
  <c r="HK102" i="21"/>
  <c r="HJ102" i="21"/>
  <c r="HI102" i="21"/>
  <c r="HH102" i="21"/>
  <c r="HG102" i="21"/>
  <c r="HF102" i="21"/>
  <c r="HE102" i="21"/>
  <c r="HD102" i="21"/>
  <c r="HC102" i="21"/>
  <c r="HB102" i="21"/>
  <c r="HA102" i="21"/>
  <c r="GZ102" i="21"/>
  <c r="GY102" i="21"/>
  <c r="GX102" i="21"/>
  <c r="GW102" i="21"/>
  <c r="GV102" i="21"/>
  <c r="GU102" i="21"/>
  <c r="GT102" i="21"/>
  <c r="GS102" i="21"/>
  <c r="GR102" i="21"/>
  <c r="GQ102" i="21"/>
  <c r="GP102" i="21"/>
  <c r="GO102" i="21"/>
  <c r="GN102" i="21"/>
  <c r="GM102" i="21"/>
  <c r="GL102" i="21"/>
  <c r="GK102" i="21"/>
  <c r="GJ102" i="21"/>
  <c r="GI102" i="21"/>
  <c r="GH102" i="21"/>
  <c r="GG102" i="21"/>
  <c r="GF102" i="21"/>
  <c r="GE102" i="21"/>
  <c r="GD102" i="21"/>
  <c r="GC102" i="21"/>
  <c r="GB102" i="21"/>
  <c r="GA102" i="21"/>
  <c r="FZ102" i="21"/>
  <c r="FY102" i="21"/>
  <c r="FX102" i="21"/>
  <c r="FW102" i="21"/>
  <c r="FV102" i="21"/>
  <c r="FU102" i="21"/>
  <c r="FT102" i="21"/>
  <c r="FS102" i="21"/>
  <c r="FR102" i="21"/>
  <c r="FQ102" i="21"/>
  <c r="FP102" i="21"/>
  <c r="FO102" i="21"/>
  <c r="FN102" i="21"/>
  <c r="FM102" i="21"/>
  <c r="FL102" i="21"/>
  <c r="FK102" i="21"/>
  <c r="FJ102" i="21"/>
  <c r="FI102" i="21"/>
  <c r="FH102" i="21"/>
  <c r="FG102" i="21"/>
  <c r="FF102" i="21"/>
  <c r="FE102" i="21"/>
  <c r="FD102" i="21"/>
  <c r="FC102" i="21"/>
  <c r="FB102" i="21"/>
  <c r="FA102" i="21"/>
  <c r="EZ102" i="21"/>
  <c r="EY102" i="21"/>
  <c r="EX102" i="21"/>
  <c r="EW102" i="21"/>
  <c r="EV102" i="21"/>
  <c r="EU102" i="21"/>
  <c r="ET102" i="21"/>
  <c r="ES102" i="21"/>
  <c r="EQ102" i="21"/>
  <c r="EP102" i="21"/>
  <c r="EO102" i="21"/>
  <c r="EN102" i="21"/>
  <c r="EM102" i="21"/>
  <c r="EL102" i="21"/>
  <c r="EK102" i="21"/>
  <c r="EJ102" i="21"/>
  <c r="EI102" i="21"/>
  <c r="EH102" i="21"/>
  <c r="EG102" i="21"/>
  <c r="EF102" i="21"/>
  <c r="EE102" i="21"/>
  <c r="ED102" i="21"/>
  <c r="EC102" i="21"/>
  <c r="EB102" i="21"/>
  <c r="EA102" i="21"/>
  <c r="DZ102" i="21"/>
  <c r="DY102" i="21"/>
  <c r="DX102" i="21"/>
  <c r="DW102" i="21"/>
  <c r="DV102" i="21"/>
  <c r="DU102" i="21"/>
  <c r="DT102" i="21"/>
  <c r="DS102" i="21"/>
  <c r="DR102" i="21"/>
  <c r="DQ102" i="21"/>
  <c r="DP102" i="21"/>
  <c r="DO102" i="21"/>
  <c r="DN102" i="21"/>
  <c r="DM102" i="21"/>
  <c r="DL102" i="21"/>
  <c r="DK102" i="21"/>
  <c r="DJ102" i="21"/>
  <c r="DI102" i="21"/>
  <c r="DH102" i="21"/>
  <c r="DG102" i="21"/>
  <c r="DF102" i="21"/>
  <c r="DE102" i="21"/>
  <c r="DD102" i="21"/>
  <c r="DC102" i="21"/>
  <c r="DB102" i="21"/>
  <c r="DA102" i="21"/>
  <c r="CZ102" i="21"/>
  <c r="CY102" i="21"/>
  <c r="CX102" i="21"/>
  <c r="CW102" i="21"/>
  <c r="CV102" i="21"/>
  <c r="CU102" i="21"/>
  <c r="CT102" i="21"/>
  <c r="CS102" i="21"/>
  <c r="CR102" i="21"/>
  <c r="CQ102" i="21"/>
  <c r="CP102" i="21"/>
  <c r="CO102" i="21"/>
  <c r="CN102" i="21"/>
  <c r="CM102" i="21"/>
  <c r="CL102" i="21"/>
  <c r="CJ102" i="21"/>
  <c r="BU102" i="21"/>
  <c r="BT102" i="21"/>
  <c r="BS102" i="21"/>
  <c r="BR102" i="21"/>
  <c r="BQ102" i="21"/>
  <c r="BP102" i="21"/>
  <c r="BO102" i="21"/>
  <c r="BN102" i="21"/>
  <c r="BM102" i="21"/>
  <c r="BL102" i="21"/>
  <c r="BK102" i="21"/>
  <c r="BJ102" i="21"/>
  <c r="BI102" i="21"/>
  <c r="BH102" i="21"/>
  <c r="BG102" i="21"/>
  <c r="BF102" i="21"/>
  <c r="BE102" i="21"/>
  <c r="BD102" i="21"/>
  <c r="BC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V102" i="21"/>
  <c r="U102" i="21"/>
  <c r="T102" i="21"/>
  <c r="S102" i="21"/>
  <c r="R102" i="21"/>
  <c r="Q102" i="21"/>
  <c r="P102" i="21"/>
  <c r="O102" i="21"/>
  <c r="N102" i="21"/>
  <c r="M102" i="21"/>
  <c r="L102" i="21"/>
  <c r="K102" i="21"/>
  <c r="J102" i="21"/>
  <c r="I102" i="21"/>
  <c r="H102" i="21"/>
  <c r="CQ97" i="21"/>
  <c r="AD97" i="21"/>
  <c r="CQ99" i="21"/>
  <c r="DJ99" i="21" s="1"/>
  <c r="DJ97" i="21"/>
  <c r="DJ98" i="21" s="1"/>
  <c r="DI98" i="21"/>
  <c r="DH98" i="21"/>
  <c r="DG98" i="21"/>
  <c r="DF98" i="21"/>
  <c r="DE98" i="21"/>
  <c r="DD98" i="21"/>
  <c r="DC98" i="21"/>
  <c r="DB98" i="21"/>
  <c r="DA98" i="21"/>
  <c r="CZ98" i="21"/>
  <c r="CY98" i="21"/>
  <c r="CX98" i="21"/>
  <c r="CW98" i="21"/>
  <c r="CV98" i="21"/>
  <c r="CU98" i="21"/>
  <c r="CT98" i="21"/>
  <c r="CS98" i="21"/>
  <c r="CR98" i="21"/>
  <c r="CQ98" i="21"/>
  <c r="AU92" i="21"/>
  <c r="AU98" i="21" s="1"/>
  <c r="AU93" i="21"/>
  <c r="AT92" i="21"/>
  <c r="AT93" i="21"/>
  <c r="AT98" i="21"/>
  <c r="AS92" i="21"/>
  <c r="AS93" i="21"/>
  <c r="AS98" i="21" s="1"/>
  <c r="AR92" i="21"/>
  <c r="AR93" i="21"/>
  <c r="AR98" i="21"/>
  <c r="AQ92" i="21"/>
  <c r="AQ98" i="21" s="1"/>
  <c r="AQ93" i="21"/>
  <c r="AP92" i="21"/>
  <c r="AP93" i="21"/>
  <c r="AP98" i="21"/>
  <c r="AO92" i="21"/>
  <c r="AO93" i="21"/>
  <c r="AO98" i="21" s="1"/>
  <c r="AN92" i="21"/>
  <c r="AN93" i="21"/>
  <c r="AN98" i="21"/>
  <c r="AM92" i="21"/>
  <c r="AM98" i="21" s="1"/>
  <c r="AM93" i="21"/>
  <c r="AL92" i="21"/>
  <c r="AL93" i="21"/>
  <c r="AL98" i="21"/>
  <c r="AK92" i="21"/>
  <c r="AK93" i="21"/>
  <c r="AK98" i="21" s="1"/>
  <c r="AJ92" i="21"/>
  <c r="AJ93" i="21"/>
  <c r="AJ98" i="21"/>
  <c r="AI92" i="21"/>
  <c r="AI98" i="21" s="1"/>
  <c r="AI93" i="21"/>
  <c r="AH92" i="21"/>
  <c r="AH93" i="21"/>
  <c r="AH98" i="21"/>
  <c r="AG92" i="21"/>
  <c r="AG93" i="21"/>
  <c r="AG98" i="21" s="1"/>
  <c r="AF92" i="21"/>
  <c r="AF93" i="21"/>
  <c r="AF98" i="21"/>
  <c r="AE92" i="21"/>
  <c r="AE98" i="21" s="1"/>
  <c r="AE93" i="21"/>
  <c r="AD92" i="21"/>
  <c r="AD93" i="21"/>
  <c r="AD98" i="21"/>
  <c r="AC92" i="21"/>
  <c r="AC93" i="21"/>
  <c r="AC98" i="21" s="1"/>
  <c r="AB92" i="21"/>
  <c r="AB98" i="21" s="1"/>
  <c r="AB93" i="21"/>
  <c r="AA92" i="21"/>
  <c r="AA98" i="21" s="1"/>
  <c r="AA93" i="21"/>
  <c r="Z92" i="21"/>
  <c r="Z93" i="21"/>
  <c r="Z98" i="21"/>
  <c r="Y92" i="21"/>
  <c r="Y93" i="21"/>
  <c r="Y98" i="21" s="1"/>
  <c r="X92" i="21"/>
  <c r="X98" i="21" s="1"/>
  <c r="X93" i="21"/>
  <c r="W92" i="21"/>
  <c r="W98" i="21" s="1"/>
  <c r="W93" i="21"/>
  <c r="V92" i="21"/>
  <c r="V93" i="21"/>
  <c r="V98" i="21"/>
  <c r="U92" i="21"/>
  <c r="U93" i="21"/>
  <c r="U98" i="21" s="1"/>
  <c r="T92" i="21"/>
  <c r="T98" i="21" s="1"/>
  <c r="T93" i="21"/>
  <c r="S92" i="21"/>
  <c r="S98" i="21" s="1"/>
  <c r="S93" i="21"/>
  <c r="R92" i="21"/>
  <c r="R93" i="21"/>
  <c r="R98" i="21"/>
  <c r="Q92" i="21"/>
  <c r="Q93" i="21"/>
  <c r="Q98" i="21" s="1"/>
  <c r="P92" i="21"/>
  <c r="P98" i="21" s="1"/>
  <c r="P93" i="21"/>
  <c r="O92" i="21"/>
  <c r="O98" i="21" s="1"/>
  <c r="O93" i="21"/>
  <c r="N92" i="21"/>
  <c r="N93" i="21"/>
  <c r="N98" i="21"/>
  <c r="M92" i="21"/>
  <c r="M93" i="21"/>
  <c r="M98" i="21" s="1"/>
  <c r="L92" i="21"/>
  <c r="L98" i="21" s="1"/>
  <c r="L93" i="21"/>
  <c r="K92" i="21"/>
  <c r="K98" i="21" s="1"/>
  <c r="K93" i="21"/>
  <c r="J92" i="21"/>
  <c r="J93" i="21"/>
  <c r="J98" i="21"/>
  <c r="I92" i="21"/>
  <c r="I93" i="21"/>
  <c r="I98" i="21" s="1"/>
  <c r="H92" i="21"/>
  <c r="H98" i="21" s="1"/>
  <c r="H93" i="21"/>
  <c r="F92" i="21"/>
  <c r="F98" i="21" s="1"/>
  <c r="F93" i="21"/>
  <c r="E92" i="21"/>
  <c r="E93" i="21"/>
  <c r="E98" i="21"/>
  <c r="AU97" i="21"/>
  <c r="AT97" i="21"/>
  <c r="AS97" i="21"/>
  <c r="AR97" i="21"/>
  <c r="AQ97" i="21"/>
  <c r="AP97" i="21"/>
  <c r="AO97" i="21"/>
  <c r="AN97" i="21"/>
  <c r="AM97" i="21"/>
  <c r="AL97" i="21"/>
  <c r="AK97" i="21"/>
  <c r="AJ97" i="21"/>
  <c r="AI97" i="21"/>
  <c r="AH97" i="21"/>
  <c r="AG97" i="21"/>
  <c r="AF97" i="21"/>
  <c r="AE97" i="21"/>
  <c r="AC97" i="21"/>
  <c r="AB97" i="21"/>
  <c r="AA97" i="21"/>
  <c r="Z97" i="21"/>
  <c r="Y97" i="21"/>
  <c r="X97" i="21"/>
  <c r="W97" i="21"/>
  <c r="V97" i="21"/>
  <c r="U97" i="21"/>
  <c r="T97" i="21"/>
  <c r="S97" i="21"/>
  <c r="R97" i="21"/>
  <c r="Q97" i="21"/>
  <c r="P97" i="21"/>
  <c r="O97" i="21"/>
  <c r="N97" i="21"/>
  <c r="M97" i="21"/>
  <c r="L97" i="21"/>
  <c r="K97" i="21"/>
  <c r="J97" i="21"/>
  <c r="I97" i="21"/>
  <c r="H97" i="21"/>
  <c r="F97" i="21"/>
  <c r="E97" i="21"/>
  <c r="CQ94" i="21"/>
  <c r="AD94" i="21"/>
  <c r="CS96" i="21" s="1"/>
  <c r="CT96" i="21"/>
  <c r="CX96" i="21"/>
  <c r="DB96" i="21"/>
  <c r="DF96" i="21"/>
  <c r="CN96" i="21"/>
  <c r="CM96" i="21"/>
  <c r="CL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V96" i="21"/>
  <c r="U96" i="21"/>
  <c r="T96" i="21"/>
  <c r="S96" i="21"/>
  <c r="R96" i="21"/>
  <c r="Q96" i="21"/>
  <c r="P96" i="21"/>
  <c r="O96" i="21"/>
  <c r="N96" i="21"/>
  <c r="M96" i="21"/>
  <c r="L96" i="21"/>
  <c r="K96" i="21"/>
  <c r="J96" i="21"/>
  <c r="I96" i="21"/>
  <c r="H96" i="21"/>
  <c r="F96" i="21"/>
  <c r="E96" i="21"/>
  <c r="CQ92" i="21"/>
  <c r="CQ95" i="21"/>
  <c r="DJ95" i="21" s="1"/>
  <c r="CR95" i="21"/>
  <c r="CS95" i="21"/>
  <c r="CT95" i="21"/>
  <c r="CU95" i="21"/>
  <c r="CV95" i="21"/>
  <c r="CW95" i="21"/>
  <c r="CX95" i="21"/>
  <c r="CY95" i="21"/>
  <c r="CZ95" i="21"/>
  <c r="DA95" i="21"/>
  <c r="DB95" i="21"/>
  <c r="DC95" i="21"/>
  <c r="DD95" i="21"/>
  <c r="DE95" i="21"/>
  <c r="DF95" i="21"/>
  <c r="DG95" i="21"/>
  <c r="DH95" i="21"/>
  <c r="DI95" i="21"/>
  <c r="CN95" i="21"/>
  <c r="CM95" i="21"/>
  <c r="CL95" i="21"/>
  <c r="AU95" i="21"/>
  <c r="AT95" i="21"/>
  <c r="AS95" i="21"/>
  <c r="AR95" i="21"/>
  <c r="AQ95" i="21"/>
  <c r="AP95" i="21"/>
  <c r="AO95" i="21"/>
  <c r="AN95" i="21"/>
  <c r="AM95" i="21"/>
  <c r="AL95" i="21"/>
  <c r="AK95" i="21"/>
  <c r="AJ95" i="21"/>
  <c r="AI95" i="21"/>
  <c r="AH95" i="21"/>
  <c r="AG95" i="21"/>
  <c r="AF95" i="21"/>
  <c r="AE95" i="21"/>
  <c r="AD95" i="21"/>
  <c r="AC95" i="21"/>
  <c r="AB95" i="21"/>
  <c r="AA95" i="21"/>
  <c r="Z95" i="21"/>
  <c r="Y95" i="21"/>
  <c r="X95" i="21"/>
  <c r="W95" i="21"/>
  <c r="V95" i="21"/>
  <c r="U95" i="21"/>
  <c r="T95" i="21"/>
  <c r="S95" i="21"/>
  <c r="R95" i="21"/>
  <c r="Q95" i="21"/>
  <c r="P95" i="21"/>
  <c r="O95" i="21"/>
  <c r="N95" i="21"/>
  <c r="M95" i="21"/>
  <c r="L95" i="21"/>
  <c r="K95" i="21"/>
  <c r="J95" i="21"/>
  <c r="I95" i="21"/>
  <c r="H95" i="21"/>
  <c r="F95" i="21"/>
  <c r="E95" i="21"/>
  <c r="DJ94" i="21"/>
  <c r="AU94" i="21"/>
  <c r="AT94" i="21"/>
  <c r="AS94" i="21"/>
  <c r="AR94" i="21"/>
  <c r="AQ94" i="21"/>
  <c r="AP94" i="21"/>
  <c r="AO94" i="21"/>
  <c r="AN94" i="21"/>
  <c r="AM94" i="21"/>
  <c r="AL94" i="21"/>
  <c r="AK94" i="21"/>
  <c r="AJ94" i="21"/>
  <c r="AI94" i="21"/>
  <c r="AH94" i="21"/>
  <c r="AG94" i="21"/>
  <c r="AF94" i="21"/>
  <c r="AE94" i="21"/>
  <c r="AC94" i="21"/>
  <c r="AB94" i="21"/>
  <c r="AA94" i="21"/>
  <c r="Z94" i="21"/>
  <c r="Y94" i="21"/>
  <c r="X94" i="21"/>
  <c r="W94" i="21"/>
  <c r="V94" i="21"/>
  <c r="U94" i="21"/>
  <c r="T94" i="21"/>
  <c r="S94" i="21"/>
  <c r="R94" i="21"/>
  <c r="Q94" i="21"/>
  <c r="P94" i="21"/>
  <c r="O94" i="21"/>
  <c r="N94" i="21"/>
  <c r="M94" i="21"/>
  <c r="L94" i="21"/>
  <c r="K94" i="21"/>
  <c r="J94" i="21"/>
  <c r="I94" i="21"/>
  <c r="H94" i="21"/>
  <c r="F94" i="21"/>
  <c r="E94" i="21"/>
  <c r="DJ92" i="21"/>
  <c r="DJ93" i="21"/>
  <c r="DI93" i="21"/>
  <c r="DH93" i="21"/>
  <c r="DG93" i="21"/>
  <c r="DF93" i="21"/>
  <c r="DE93" i="21"/>
  <c r="DD93" i="21"/>
  <c r="DC93" i="21"/>
  <c r="DB93" i="21"/>
  <c r="DA93" i="21"/>
  <c r="CZ93" i="21"/>
  <c r="CY93" i="21"/>
  <c r="CX93" i="21"/>
  <c r="CW93" i="21"/>
  <c r="CV93" i="21"/>
  <c r="CU93" i="21"/>
  <c r="CT93" i="21"/>
  <c r="CS93" i="21"/>
  <c r="CR93" i="21"/>
  <c r="CQ93" i="21"/>
  <c r="CQ89" i="21"/>
  <c r="CQ91" i="21"/>
  <c r="DJ91" i="21"/>
  <c r="DI91" i="21"/>
  <c r="DH91" i="21"/>
  <c r="DG91" i="21"/>
  <c r="DF91" i="21"/>
  <c r="DE91" i="21"/>
  <c r="DD91" i="21"/>
  <c r="DC91" i="21"/>
  <c r="DB91" i="21"/>
  <c r="DA91" i="21"/>
  <c r="CZ91" i="21"/>
  <c r="CY91" i="21"/>
  <c r="CX91" i="21"/>
  <c r="CW91" i="21"/>
  <c r="CV91" i="21"/>
  <c r="CU91" i="21"/>
  <c r="CT91" i="21"/>
  <c r="CS91" i="21"/>
  <c r="CR91" i="21"/>
  <c r="CN91" i="21"/>
  <c r="CM91" i="21"/>
  <c r="CL91" i="21"/>
  <c r="CQ87" i="21"/>
  <c r="AD74" i="21"/>
  <c r="AD53" i="21"/>
  <c r="AD54" i="21" s="1"/>
  <c r="BK70" i="21" s="1"/>
  <c r="CN90" i="21"/>
  <c r="CM90" i="21"/>
  <c r="CL90" i="21"/>
  <c r="DJ89" i="21"/>
  <c r="DJ87" i="21"/>
  <c r="DJ88" i="21"/>
  <c r="DI88" i="21"/>
  <c r="DH88" i="21"/>
  <c r="DG88" i="21"/>
  <c r="DF88" i="21"/>
  <c r="DE88" i="21"/>
  <c r="DD88" i="21"/>
  <c r="DC88" i="21"/>
  <c r="DB88" i="21"/>
  <c r="DA88" i="21"/>
  <c r="CZ88" i="21"/>
  <c r="CY88" i="21"/>
  <c r="CX88" i="21"/>
  <c r="CW88" i="21"/>
  <c r="CV88" i="21"/>
  <c r="CU88" i="21"/>
  <c r="CT88" i="21"/>
  <c r="CS88" i="21"/>
  <c r="CR88" i="21"/>
  <c r="CQ88" i="21"/>
  <c r="BA87" i="21"/>
  <c r="BB87" i="21"/>
  <c r="BC87" i="21"/>
  <c r="BD87" i="21"/>
  <c r="BE87" i="21"/>
  <c r="BF87" i="21"/>
  <c r="BG87" i="21"/>
  <c r="BH87" i="21"/>
  <c r="BI87" i="21"/>
  <c r="BJ87" i="21"/>
  <c r="BK87" i="21"/>
  <c r="BL87" i="21"/>
  <c r="BM87" i="21"/>
  <c r="BN87" i="21"/>
  <c r="BO87" i="21"/>
  <c r="BP87" i="21"/>
  <c r="BQ87" i="21"/>
  <c r="BR87" i="21"/>
  <c r="BS87" i="21"/>
  <c r="BT87" i="21"/>
  <c r="AU74" i="21"/>
  <c r="AU52" i="21"/>
  <c r="AU54" i="21" s="1"/>
  <c r="AU53" i="21"/>
  <c r="AT74" i="21"/>
  <c r="AT52" i="21"/>
  <c r="AT54" i="21" s="1"/>
  <c r="BS70" i="21" s="1"/>
  <c r="AT53" i="21"/>
  <c r="AS74" i="21"/>
  <c r="AS52" i="21"/>
  <c r="AS54" i="21" s="1"/>
  <c r="BS69" i="21" s="1"/>
  <c r="AS53" i="21"/>
  <c r="AR74" i="21"/>
  <c r="AR52" i="21"/>
  <c r="AR54" i="21" s="1"/>
  <c r="BR70" i="21" s="1"/>
  <c r="AR53" i="21"/>
  <c r="AQ74" i="21"/>
  <c r="AQ52" i="21"/>
  <c r="AQ54" i="21" s="1"/>
  <c r="BR69" i="21" s="1"/>
  <c r="AQ53" i="21"/>
  <c r="AP74" i="21"/>
  <c r="AP52" i="21"/>
  <c r="AP54" i="21" s="1"/>
  <c r="BQ70" i="21" s="1"/>
  <c r="AP53" i="21"/>
  <c r="AO74" i="21"/>
  <c r="AO52" i="21"/>
  <c r="AO54" i="21" s="1"/>
  <c r="BQ69" i="21" s="1"/>
  <c r="AO53" i="21"/>
  <c r="AN74" i="21"/>
  <c r="AN52" i="21"/>
  <c r="AN54" i="21" s="1"/>
  <c r="BP70" i="21" s="1"/>
  <c r="AN53" i="21"/>
  <c r="AM74" i="21"/>
  <c r="AM52" i="21"/>
  <c r="AM54" i="21" s="1"/>
  <c r="BP69" i="21" s="1"/>
  <c r="AM53" i="21"/>
  <c r="AL74" i="21"/>
  <c r="AL52" i="21"/>
  <c r="AL54" i="21" s="1"/>
  <c r="BO70" i="21" s="1"/>
  <c r="AL53" i="21"/>
  <c r="AK74" i="21"/>
  <c r="AK52" i="21"/>
  <c r="AK54" i="21" s="1"/>
  <c r="BO69" i="21" s="1"/>
  <c r="AK53" i="21"/>
  <c r="AJ74" i="21"/>
  <c r="AJ52" i="21"/>
  <c r="AJ54" i="21" s="1"/>
  <c r="BN70" i="21" s="1"/>
  <c r="AJ53" i="21"/>
  <c r="AI74" i="21"/>
  <c r="AI52" i="21"/>
  <c r="AI54" i="21" s="1"/>
  <c r="BN69" i="21" s="1"/>
  <c r="AI53" i="21"/>
  <c r="AH74" i="21"/>
  <c r="AH52" i="21"/>
  <c r="AH54" i="21" s="1"/>
  <c r="BM70" i="21" s="1"/>
  <c r="AH53" i="21"/>
  <c r="AG74" i="21"/>
  <c r="AG52" i="21"/>
  <c r="AG54" i="21" s="1"/>
  <c r="BM69" i="21" s="1"/>
  <c r="AG53" i="21"/>
  <c r="AF74" i="21"/>
  <c r="AF52" i="21"/>
  <c r="AF54" i="21" s="1"/>
  <c r="BL70" i="21" s="1"/>
  <c r="AF53" i="21"/>
  <c r="AE74" i="21"/>
  <c r="AE52" i="21"/>
  <c r="AE54" i="21" s="1"/>
  <c r="BL69" i="21" s="1"/>
  <c r="AE53" i="21"/>
  <c r="AC74" i="21"/>
  <c r="AC52" i="21"/>
  <c r="AC54" i="21" s="1"/>
  <c r="BK69" i="21" s="1"/>
  <c r="AC53" i="21"/>
  <c r="AB74" i="21"/>
  <c r="AB52" i="21"/>
  <c r="AB54" i="21" s="1"/>
  <c r="BJ70" i="21" s="1"/>
  <c r="AB53" i="21"/>
  <c r="AA74" i="21"/>
  <c r="AA52" i="21"/>
  <c r="AA54" i="21" s="1"/>
  <c r="BJ69" i="21" s="1"/>
  <c r="AA53" i="21"/>
  <c r="Z74" i="21"/>
  <c r="Z52" i="21"/>
  <c r="Z54" i="21" s="1"/>
  <c r="BI70" i="21" s="1"/>
  <c r="Z53" i="21"/>
  <c r="Y74" i="21"/>
  <c r="Y52" i="21"/>
  <c r="Y54" i="21" s="1"/>
  <c r="BI69" i="21" s="1"/>
  <c r="Y53" i="21"/>
  <c r="X74" i="21"/>
  <c r="X52" i="21"/>
  <c r="X54" i="21" s="1"/>
  <c r="BH70" i="21" s="1"/>
  <c r="X53" i="21"/>
  <c r="W74" i="21"/>
  <c r="W52" i="21"/>
  <c r="W54" i="21" s="1"/>
  <c r="BH69" i="21" s="1"/>
  <c r="W53" i="21"/>
  <c r="V74" i="21"/>
  <c r="V52" i="21"/>
  <c r="V54" i="21" s="1"/>
  <c r="BG70" i="21" s="1"/>
  <c r="V53" i="21"/>
  <c r="U74" i="21"/>
  <c r="U52" i="21"/>
  <c r="U54" i="21" s="1"/>
  <c r="BG69" i="21" s="1"/>
  <c r="U53" i="21"/>
  <c r="T74" i="21"/>
  <c r="T52" i="21"/>
  <c r="T54" i="21" s="1"/>
  <c r="BF70" i="21" s="1"/>
  <c r="T53" i="21"/>
  <c r="S74" i="21"/>
  <c r="S52" i="21"/>
  <c r="S54" i="21" s="1"/>
  <c r="BF69" i="21" s="1"/>
  <c r="S53" i="21"/>
  <c r="R74" i="21"/>
  <c r="R52" i="21"/>
  <c r="R54" i="21" s="1"/>
  <c r="BE70" i="21" s="1"/>
  <c r="R53" i="21"/>
  <c r="Q74" i="21"/>
  <c r="Q52" i="21"/>
  <c r="Q54" i="21" s="1"/>
  <c r="BE69" i="21" s="1"/>
  <c r="Q53" i="21"/>
  <c r="P74" i="21"/>
  <c r="P52" i="21"/>
  <c r="P54" i="21" s="1"/>
  <c r="BD70" i="21" s="1"/>
  <c r="P53" i="21"/>
  <c r="O74" i="21"/>
  <c r="O52" i="21"/>
  <c r="O54" i="21" s="1"/>
  <c r="BD69" i="21" s="1"/>
  <c r="O53" i="21"/>
  <c r="N74" i="21"/>
  <c r="N52" i="21"/>
  <c r="N54" i="21" s="1"/>
  <c r="BC70" i="21" s="1"/>
  <c r="N53" i="21"/>
  <c r="M74" i="21"/>
  <c r="M52" i="21"/>
  <c r="M54" i="21" s="1"/>
  <c r="BC69" i="21" s="1"/>
  <c r="M53" i="21"/>
  <c r="L74" i="21"/>
  <c r="L52" i="21"/>
  <c r="L54" i="21" s="1"/>
  <c r="BB70" i="21" s="1"/>
  <c r="L53" i="21"/>
  <c r="K74" i="21"/>
  <c r="K52" i="21"/>
  <c r="K54" i="21" s="1"/>
  <c r="BB69" i="21" s="1"/>
  <c r="K53" i="21"/>
  <c r="J74" i="21"/>
  <c r="J52" i="21"/>
  <c r="J54" i="21" s="1"/>
  <c r="BA70" i="21" s="1"/>
  <c r="J53" i="21"/>
  <c r="I74" i="21"/>
  <c r="I52" i="21"/>
  <c r="I54" i="21" s="1"/>
  <c r="BA69" i="21" s="1"/>
  <c r="I53" i="21"/>
  <c r="H74" i="21"/>
  <c r="H52" i="21"/>
  <c r="H54" i="21" s="1"/>
  <c r="BT70" i="21" s="1"/>
  <c r="H53" i="21"/>
  <c r="CQ83" i="21"/>
  <c r="CQ86" i="21" s="1"/>
  <c r="DJ86" i="21" s="1"/>
  <c r="CR86" i="21"/>
  <c r="CS86" i="21"/>
  <c r="CT86" i="21"/>
  <c r="CU86" i="21"/>
  <c r="CV86" i="21"/>
  <c r="CW86" i="21"/>
  <c r="CX86" i="21"/>
  <c r="CY86" i="21"/>
  <c r="CZ86" i="21"/>
  <c r="DA86" i="21"/>
  <c r="DB86" i="21"/>
  <c r="DC86" i="21"/>
  <c r="DD86" i="21"/>
  <c r="DE86" i="21"/>
  <c r="DF86" i="21"/>
  <c r="DG86" i="21"/>
  <c r="DH86" i="21"/>
  <c r="DI86" i="21"/>
  <c r="CN86" i="21"/>
  <c r="CM86" i="21"/>
  <c r="CL86" i="21"/>
  <c r="BA86" i="21"/>
  <c r="BB86" i="21"/>
  <c r="BC86" i="21"/>
  <c r="BD86" i="21"/>
  <c r="BE86" i="21"/>
  <c r="BF86" i="21"/>
  <c r="BG86" i="21"/>
  <c r="BH86" i="21"/>
  <c r="BI86" i="21"/>
  <c r="BJ86" i="21"/>
  <c r="BK86" i="21"/>
  <c r="BL86" i="21"/>
  <c r="BM86" i="21"/>
  <c r="BN86" i="21"/>
  <c r="BO86" i="21"/>
  <c r="BP86" i="21"/>
  <c r="BQ86" i="21"/>
  <c r="BR86" i="21"/>
  <c r="BS86" i="21"/>
  <c r="BT86" i="21"/>
  <c r="CQ77" i="21"/>
  <c r="CQ85" i="21" s="1"/>
  <c r="DJ85" i="21" s="1"/>
  <c r="CR85" i="21"/>
  <c r="CS85" i="21"/>
  <c r="CT85" i="21"/>
  <c r="CU85" i="21"/>
  <c r="CV85" i="21"/>
  <c r="CW85" i="21"/>
  <c r="CX85" i="21"/>
  <c r="CY85" i="21"/>
  <c r="CZ85" i="21"/>
  <c r="DA85" i="21"/>
  <c r="DB85" i="21"/>
  <c r="DC85" i="21"/>
  <c r="DD85" i="21"/>
  <c r="DE85" i="21"/>
  <c r="DF85" i="21"/>
  <c r="DG85" i="21"/>
  <c r="DH85" i="21"/>
  <c r="DI85" i="21"/>
  <c r="CN85" i="21"/>
  <c r="CM85" i="21"/>
  <c r="CL85" i="21"/>
  <c r="BA85" i="21"/>
  <c r="BU85" i="21" s="1"/>
  <c r="BB85" i="21"/>
  <c r="BC85" i="21"/>
  <c r="BD85" i="21"/>
  <c r="BE85" i="21"/>
  <c r="BF85" i="21"/>
  <c r="BG85" i="21"/>
  <c r="BH85" i="21"/>
  <c r="BI85" i="21"/>
  <c r="BJ85" i="21"/>
  <c r="BK85" i="21"/>
  <c r="BL85" i="21"/>
  <c r="BM85" i="21"/>
  <c r="BN85" i="21"/>
  <c r="BO85" i="21"/>
  <c r="BP85" i="21"/>
  <c r="BQ85" i="21"/>
  <c r="BR85" i="21"/>
  <c r="BS85" i="21"/>
  <c r="BT85" i="21"/>
  <c r="DJ83" i="21"/>
  <c r="BA83" i="21"/>
  <c r="BU83" i="21" s="1"/>
  <c r="BB83" i="21"/>
  <c r="BC83" i="21"/>
  <c r="BD83" i="21"/>
  <c r="BE83" i="21"/>
  <c r="BF83" i="21"/>
  <c r="BG83" i="21"/>
  <c r="BH83" i="21"/>
  <c r="BI83" i="21"/>
  <c r="BJ83" i="21"/>
  <c r="BK83" i="21"/>
  <c r="BL83" i="21"/>
  <c r="BM83" i="21"/>
  <c r="BN83" i="21"/>
  <c r="BO83" i="21"/>
  <c r="BP83" i="21"/>
  <c r="BQ83" i="21"/>
  <c r="BR83" i="21"/>
  <c r="BS83" i="21"/>
  <c r="BT83" i="21"/>
  <c r="DJ77" i="21"/>
  <c r="DJ79" i="21" s="1"/>
  <c r="DI79" i="21"/>
  <c r="DH79" i="21"/>
  <c r="DG79" i="21"/>
  <c r="DF79" i="21"/>
  <c r="DE79" i="21"/>
  <c r="DD79" i="21"/>
  <c r="DC79" i="21"/>
  <c r="DB79" i="21"/>
  <c r="DA79" i="21"/>
  <c r="CZ79" i="21"/>
  <c r="CY79" i="21"/>
  <c r="CX79" i="21"/>
  <c r="CW79" i="21"/>
  <c r="CV79" i="21"/>
  <c r="CU79" i="21"/>
  <c r="CT79" i="21"/>
  <c r="CS79" i="21"/>
  <c r="CR79" i="21"/>
  <c r="CQ79" i="21"/>
  <c r="BT77" i="21"/>
  <c r="CQ80" i="21"/>
  <c r="CQ74" i="21" s="1"/>
  <c r="DJ74" i="21" s="1"/>
  <c r="CR74" i="21"/>
  <c r="CS74" i="21"/>
  <c r="CT74" i="21"/>
  <c r="CU74" i="21"/>
  <c r="CV74" i="21"/>
  <c r="CW74" i="21"/>
  <c r="CX74" i="21"/>
  <c r="CY74" i="21"/>
  <c r="CZ74" i="21"/>
  <c r="DA74" i="21"/>
  <c r="DB74" i="21"/>
  <c r="DC74" i="21"/>
  <c r="DD74" i="21"/>
  <c r="DE74" i="21"/>
  <c r="DF74" i="21"/>
  <c r="DG74" i="21"/>
  <c r="DH74" i="21"/>
  <c r="DI74" i="21"/>
  <c r="CN74" i="21"/>
  <c r="CM74" i="21"/>
  <c r="CL74" i="21"/>
  <c r="CQ73" i="21"/>
  <c r="CN81" i="21"/>
  <c r="CM81" i="21"/>
  <c r="CL81" i="21"/>
  <c r="BT81" i="21"/>
  <c r="BA80" i="21"/>
  <c r="BU80" i="21" s="1"/>
  <c r="BB80" i="21"/>
  <c r="BC80" i="21"/>
  <c r="BD80" i="21"/>
  <c r="BE80" i="21"/>
  <c r="BF80" i="21"/>
  <c r="BG80" i="21"/>
  <c r="BH80" i="21"/>
  <c r="BI80" i="21"/>
  <c r="BJ80" i="21"/>
  <c r="BK80" i="21"/>
  <c r="BL80" i="21"/>
  <c r="BM80" i="21"/>
  <c r="BN80" i="21"/>
  <c r="BO80" i="21"/>
  <c r="BP80" i="21"/>
  <c r="BQ80" i="21"/>
  <c r="BR80" i="21"/>
  <c r="BS80" i="21"/>
  <c r="BT80" i="21"/>
  <c r="DJ73" i="21"/>
  <c r="DJ76" i="21" s="1"/>
  <c r="DI76" i="21"/>
  <c r="DH76" i="21"/>
  <c r="DG76" i="21"/>
  <c r="DF76" i="21"/>
  <c r="DE76" i="21"/>
  <c r="DD76" i="21"/>
  <c r="DC76" i="21"/>
  <c r="DB76" i="21"/>
  <c r="DA76" i="21"/>
  <c r="CZ76" i="21"/>
  <c r="CY76" i="21"/>
  <c r="CX76" i="21"/>
  <c r="CW76" i="21"/>
  <c r="CV76" i="21"/>
  <c r="CU76" i="21"/>
  <c r="CT76" i="21"/>
  <c r="CS76" i="21"/>
  <c r="CR76" i="21"/>
  <c r="CQ76" i="21"/>
  <c r="BA76" i="21"/>
  <c r="BU76" i="21" s="1"/>
  <c r="BB76" i="21"/>
  <c r="BC76" i="21"/>
  <c r="BD76" i="21"/>
  <c r="BE76" i="21"/>
  <c r="BF76" i="21"/>
  <c r="BG76" i="21"/>
  <c r="BH76" i="21"/>
  <c r="BI76" i="21"/>
  <c r="BJ76" i="21"/>
  <c r="BK76" i="21"/>
  <c r="BL76" i="21"/>
  <c r="BM76" i="21"/>
  <c r="BN76" i="21"/>
  <c r="BO76" i="21"/>
  <c r="BP76" i="21"/>
  <c r="BQ76" i="21"/>
  <c r="BR76" i="21"/>
  <c r="BS76" i="21"/>
  <c r="BT76" i="21"/>
  <c r="BA73" i="21"/>
  <c r="BB73" i="21"/>
  <c r="BC73" i="21"/>
  <c r="BD73" i="21"/>
  <c r="BE73" i="21"/>
  <c r="BF73" i="21"/>
  <c r="BG73" i="21"/>
  <c r="BH73" i="21"/>
  <c r="BI73" i="21"/>
  <c r="BJ73" i="21"/>
  <c r="BK73" i="21"/>
  <c r="BL73" i="21"/>
  <c r="BM73" i="21"/>
  <c r="BN73" i="21"/>
  <c r="BO73" i="21"/>
  <c r="BP73" i="21"/>
  <c r="BQ73" i="21"/>
  <c r="BR73" i="21"/>
  <c r="BS73" i="21"/>
  <c r="BT73" i="21"/>
  <c r="CQ69" i="21"/>
  <c r="CQ72" i="21"/>
  <c r="DJ72" i="21" s="1"/>
  <c r="CR72" i="21"/>
  <c r="CS72" i="21"/>
  <c r="CT72" i="21"/>
  <c r="CU72" i="21"/>
  <c r="CV72" i="21"/>
  <c r="CW72" i="21"/>
  <c r="CX72" i="21"/>
  <c r="CY72" i="21"/>
  <c r="CZ72" i="21"/>
  <c r="DA72" i="21"/>
  <c r="DB72" i="21"/>
  <c r="DC72" i="21"/>
  <c r="DD72" i="21"/>
  <c r="DE72" i="21"/>
  <c r="DF72" i="21"/>
  <c r="DG72" i="21"/>
  <c r="DH72" i="21"/>
  <c r="DI72" i="21"/>
  <c r="CN72" i="21"/>
  <c r="CM72" i="21"/>
  <c r="CL72" i="21"/>
  <c r="BA72" i="21"/>
  <c r="BB72" i="21"/>
  <c r="BC72" i="21"/>
  <c r="BD72" i="21"/>
  <c r="BE72" i="21"/>
  <c r="BF72" i="21"/>
  <c r="BG72" i="21"/>
  <c r="BH72" i="21"/>
  <c r="BI72" i="21"/>
  <c r="BJ72" i="21"/>
  <c r="BK72" i="21"/>
  <c r="BL72" i="21"/>
  <c r="BM72" i="21"/>
  <c r="BN72" i="21"/>
  <c r="BO72" i="21"/>
  <c r="BP72" i="21"/>
  <c r="BU72" i="21" s="1"/>
  <c r="BQ72" i="21"/>
  <c r="BR72" i="21"/>
  <c r="BS72" i="21"/>
  <c r="BT72" i="21"/>
  <c r="CQ67" i="21"/>
  <c r="CN70" i="21"/>
  <c r="CM70" i="21"/>
  <c r="CL70" i="21"/>
  <c r="DJ69" i="21"/>
  <c r="BT69" i="21"/>
  <c r="DJ67" i="21"/>
  <c r="DJ68" i="21" s="1"/>
  <c r="DI68" i="21"/>
  <c r="DH68" i="21"/>
  <c r="DG68" i="21"/>
  <c r="DF68" i="21"/>
  <c r="DE68" i="21"/>
  <c r="DD68" i="21"/>
  <c r="DC68" i="21"/>
  <c r="DB68" i="21"/>
  <c r="DA68" i="21"/>
  <c r="CZ68" i="21"/>
  <c r="CY68" i="21"/>
  <c r="CX68" i="21"/>
  <c r="CW68" i="21"/>
  <c r="CV68" i="21"/>
  <c r="CU68" i="21"/>
  <c r="CT68" i="21"/>
  <c r="CS68" i="21"/>
  <c r="CR68" i="21"/>
  <c r="CQ68" i="21"/>
  <c r="BA68" i="21"/>
  <c r="BU68" i="21" s="1"/>
  <c r="BB68" i="21"/>
  <c r="BC68" i="21"/>
  <c r="BD68" i="21"/>
  <c r="BE68" i="21"/>
  <c r="BF68" i="21"/>
  <c r="BG68" i="21"/>
  <c r="BH68" i="21"/>
  <c r="BI68" i="21"/>
  <c r="BJ68" i="21"/>
  <c r="BK68" i="21"/>
  <c r="BL68" i="21"/>
  <c r="BM68" i="21"/>
  <c r="BN68" i="21"/>
  <c r="BO68" i="21"/>
  <c r="BP68" i="21"/>
  <c r="BQ68" i="21"/>
  <c r="BR68" i="21"/>
  <c r="BS68" i="21"/>
  <c r="BT68" i="21"/>
  <c r="BA67" i="21"/>
  <c r="BU67" i="21" s="1"/>
  <c r="BB67" i="21"/>
  <c r="BC67" i="21"/>
  <c r="BD67" i="21"/>
  <c r="BE67" i="21"/>
  <c r="BF67" i="21"/>
  <c r="BG67" i="21"/>
  <c r="BH67" i="21"/>
  <c r="BI67" i="21"/>
  <c r="BJ67" i="21"/>
  <c r="BK67" i="21"/>
  <c r="BL67" i="21"/>
  <c r="BM67" i="21"/>
  <c r="BN67" i="21"/>
  <c r="BO67" i="21"/>
  <c r="BP67" i="21"/>
  <c r="BQ67" i="21"/>
  <c r="BR67" i="21"/>
  <c r="BS67" i="21"/>
  <c r="BT67" i="21"/>
  <c r="BA63" i="21"/>
  <c r="BB63" i="21"/>
  <c r="BC63" i="21"/>
  <c r="BD63" i="21"/>
  <c r="BE63" i="21"/>
  <c r="BF63" i="21"/>
  <c r="BG63" i="21"/>
  <c r="BH63" i="21"/>
  <c r="BI63" i="21"/>
  <c r="BJ63" i="21"/>
  <c r="BK63" i="21"/>
  <c r="BL63" i="21"/>
  <c r="BM63" i="21"/>
  <c r="BN63" i="21"/>
  <c r="BO63" i="21"/>
  <c r="BP63" i="21"/>
  <c r="BQ63" i="21"/>
  <c r="BR63" i="21"/>
  <c r="BS63" i="21"/>
  <c r="BT63" i="21"/>
  <c r="CQ64" i="21"/>
  <c r="CQ65" i="21"/>
  <c r="CR65" i="21"/>
  <c r="CS65" i="21"/>
  <c r="CT65" i="21"/>
  <c r="CU65" i="21"/>
  <c r="CV65" i="21"/>
  <c r="CW65" i="21"/>
  <c r="CX65" i="21"/>
  <c r="CY65" i="21"/>
  <c r="CZ65" i="21"/>
  <c r="DA65" i="21"/>
  <c r="DB65" i="21"/>
  <c r="DC65" i="21"/>
  <c r="DD65" i="21"/>
  <c r="DE65" i="21"/>
  <c r="DF65" i="21"/>
  <c r="DG65" i="21"/>
  <c r="DH65" i="21"/>
  <c r="DI65" i="21"/>
  <c r="CN65" i="21"/>
  <c r="CM65" i="21"/>
  <c r="CL65" i="21"/>
  <c r="BA65" i="21"/>
  <c r="BB65" i="21"/>
  <c r="BC65" i="21"/>
  <c r="BD65" i="21"/>
  <c r="BE65" i="21"/>
  <c r="BF65" i="21"/>
  <c r="BG65" i="21"/>
  <c r="BH65" i="21"/>
  <c r="BI65" i="21"/>
  <c r="BJ65" i="21"/>
  <c r="BK65" i="21"/>
  <c r="BL65" i="21"/>
  <c r="BM65" i="21"/>
  <c r="BN65" i="21"/>
  <c r="BO65" i="21"/>
  <c r="BP65" i="21"/>
  <c r="BQ65" i="21"/>
  <c r="BR65" i="21"/>
  <c r="BS65" i="21"/>
  <c r="BT65" i="21"/>
  <c r="CQ59" i="21"/>
  <c r="CQ61" i="21"/>
  <c r="CR61" i="21"/>
  <c r="CS61" i="21"/>
  <c r="CT61" i="21"/>
  <c r="CU61" i="21"/>
  <c r="CV61" i="21"/>
  <c r="CW61" i="21"/>
  <c r="CX61" i="21"/>
  <c r="CY61" i="21"/>
  <c r="CZ61" i="21"/>
  <c r="DA61" i="21"/>
  <c r="DB61" i="21"/>
  <c r="DC61" i="21"/>
  <c r="DD61" i="21"/>
  <c r="DE61" i="21"/>
  <c r="DF61" i="21"/>
  <c r="DG61" i="21"/>
  <c r="DH61" i="21"/>
  <c r="DI61" i="21"/>
  <c r="CN61" i="21"/>
  <c r="CM61" i="21"/>
  <c r="CL61" i="21"/>
  <c r="BA61" i="21"/>
  <c r="BB61" i="21"/>
  <c r="BC61" i="21"/>
  <c r="BD61" i="21"/>
  <c r="BE61" i="21"/>
  <c r="BF61" i="21"/>
  <c r="BG61" i="21"/>
  <c r="BH61" i="21"/>
  <c r="BI61" i="21"/>
  <c r="BJ61" i="21"/>
  <c r="BK61" i="21"/>
  <c r="BL61" i="21"/>
  <c r="BM61" i="21"/>
  <c r="BN61" i="21"/>
  <c r="BO61" i="21"/>
  <c r="BP61" i="21"/>
  <c r="BQ61" i="21"/>
  <c r="BR61" i="21"/>
  <c r="BS61" i="21"/>
  <c r="BT61" i="21"/>
  <c r="DJ64" i="21"/>
  <c r="BA64" i="21"/>
  <c r="BB64" i="21"/>
  <c r="BC64" i="21"/>
  <c r="BD64" i="21"/>
  <c r="BE64" i="21"/>
  <c r="BF64" i="21"/>
  <c r="BG64" i="21"/>
  <c r="BH64" i="21"/>
  <c r="BI64" i="21"/>
  <c r="BJ64" i="21"/>
  <c r="BK64" i="21"/>
  <c r="BL64" i="21"/>
  <c r="BM64" i="21"/>
  <c r="BN64" i="21"/>
  <c r="BO64" i="21"/>
  <c r="BP64" i="21"/>
  <c r="BQ64" i="21"/>
  <c r="BR64" i="21"/>
  <c r="BS64" i="21"/>
  <c r="BT64" i="21"/>
  <c r="DJ59" i="21"/>
  <c r="DJ60" i="21" s="1"/>
  <c r="DI60" i="21"/>
  <c r="DH60" i="21"/>
  <c r="DG60" i="21"/>
  <c r="DF60" i="21"/>
  <c r="DE60" i="21"/>
  <c r="DD60" i="21"/>
  <c r="DC60" i="21"/>
  <c r="DB60" i="21"/>
  <c r="DA60" i="21"/>
  <c r="CZ60" i="21"/>
  <c r="CY60" i="21"/>
  <c r="CX60" i="21"/>
  <c r="CW60" i="21"/>
  <c r="CV60" i="21"/>
  <c r="CU60" i="21"/>
  <c r="CT60" i="21"/>
  <c r="CS60" i="21"/>
  <c r="CR60" i="21"/>
  <c r="CQ60" i="21"/>
  <c r="BA60" i="21"/>
  <c r="BB60" i="21"/>
  <c r="BC60" i="21"/>
  <c r="BD60" i="21"/>
  <c r="BE60" i="21"/>
  <c r="BF60" i="21"/>
  <c r="BG60" i="21"/>
  <c r="BH60" i="21"/>
  <c r="BI60" i="21"/>
  <c r="BJ60" i="21"/>
  <c r="BK60" i="21"/>
  <c r="BL60" i="21"/>
  <c r="BM60" i="21"/>
  <c r="BN60" i="21"/>
  <c r="BO60" i="21"/>
  <c r="BP60" i="21"/>
  <c r="BQ60" i="21"/>
  <c r="BR60" i="21"/>
  <c r="BS60" i="21"/>
  <c r="BT60" i="21"/>
  <c r="BA59" i="21"/>
  <c r="BB59" i="21"/>
  <c r="BC59" i="21"/>
  <c r="BD59" i="21"/>
  <c r="BE59" i="21"/>
  <c r="BF59" i="21"/>
  <c r="BG59" i="21"/>
  <c r="BH59" i="21"/>
  <c r="BI59" i="21"/>
  <c r="BJ59" i="21"/>
  <c r="BK59" i="21"/>
  <c r="BL59" i="21"/>
  <c r="BM59" i="21"/>
  <c r="BN59" i="21"/>
  <c r="BO59" i="21"/>
  <c r="BP59" i="21"/>
  <c r="BQ59" i="21"/>
  <c r="BR59" i="21"/>
  <c r="BS59" i="21"/>
  <c r="CQ56" i="21"/>
  <c r="CQ58" i="21"/>
  <c r="CR58" i="21"/>
  <c r="CS58" i="21"/>
  <c r="CT58" i="21"/>
  <c r="CU58" i="21"/>
  <c r="CV58" i="21"/>
  <c r="CW58" i="21"/>
  <c r="CX58" i="21"/>
  <c r="CY58" i="21"/>
  <c r="CZ58" i="21"/>
  <c r="DA58" i="21"/>
  <c r="DB58" i="21"/>
  <c r="DC58" i="21"/>
  <c r="DD58" i="21"/>
  <c r="DE58" i="21"/>
  <c r="DF58" i="21"/>
  <c r="DG58" i="21"/>
  <c r="DH58" i="21"/>
  <c r="DI58" i="21"/>
  <c r="CQ53" i="21"/>
  <c r="CQ57" i="21" s="1"/>
  <c r="DJ57" i="21" s="1"/>
  <c r="CR57" i="21"/>
  <c r="CS57" i="21"/>
  <c r="CT57" i="21"/>
  <c r="CU57" i="21"/>
  <c r="CV57" i="21"/>
  <c r="CW57" i="21"/>
  <c r="CX57" i="21"/>
  <c r="CY57" i="21"/>
  <c r="CZ57" i="21"/>
  <c r="DA57" i="21"/>
  <c r="DB57" i="21"/>
  <c r="DC57" i="21"/>
  <c r="DD57" i="21"/>
  <c r="DE57" i="21"/>
  <c r="DF57" i="21"/>
  <c r="DG57" i="21"/>
  <c r="DH57" i="21"/>
  <c r="DI57" i="21"/>
  <c r="DJ56" i="21"/>
  <c r="BA56" i="21"/>
  <c r="BU56" i="21" s="1"/>
  <c r="BB56" i="21"/>
  <c r="BC56" i="21"/>
  <c r="BD56" i="21"/>
  <c r="BE56" i="21"/>
  <c r="BF56" i="21"/>
  <c r="BG56" i="21"/>
  <c r="BH56" i="21"/>
  <c r="BI56" i="21"/>
  <c r="BJ56" i="21"/>
  <c r="BK56" i="21"/>
  <c r="BL56" i="21"/>
  <c r="BM56" i="21"/>
  <c r="BN56" i="21"/>
  <c r="BO56" i="21"/>
  <c r="BP56" i="21"/>
  <c r="BQ56" i="21"/>
  <c r="BR56" i="21"/>
  <c r="BS56" i="21"/>
  <c r="BT56" i="21"/>
  <c r="DI54" i="21"/>
  <c r="DH54" i="21"/>
  <c r="DG54" i="21"/>
  <c r="DF54" i="21"/>
  <c r="DE54" i="21"/>
  <c r="DD54" i="21"/>
  <c r="DC54" i="21"/>
  <c r="DB54" i="21"/>
  <c r="DA54" i="21"/>
  <c r="CZ54" i="21"/>
  <c r="CY54" i="21"/>
  <c r="CX54" i="21"/>
  <c r="CW54" i="21"/>
  <c r="CV54" i="21"/>
  <c r="CU54" i="21"/>
  <c r="CT54" i="21"/>
  <c r="CS54" i="21"/>
  <c r="CR54" i="21"/>
  <c r="BA54" i="21"/>
  <c r="BU54" i="21" s="1"/>
  <c r="BB54" i="21"/>
  <c r="BC54" i="21"/>
  <c r="BD54" i="21"/>
  <c r="BE54" i="21"/>
  <c r="BF54" i="21"/>
  <c r="BG54" i="21"/>
  <c r="BH54" i="21"/>
  <c r="BI54" i="21"/>
  <c r="BJ54" i="21"/>
  <c r="BK54" i="21"/>
  <c r="BL54" i="21"/>
  <c r="BM54" i="21"/>
  <c r="BN54" i="21"/>
  <c r="BO54" i="21"/>
  <c r="BP54" i="21"/>
  <c r="BQ54" i="21"/>
  <c r="BR54" i="21"/>
  <c r="BS54" i="21"/>
  <c r="BT54" i="21"/>
  <c r="BA53" i="21"/>
  <c r="BB53" i="21"/>
  <c r="BC53" i="21"/>
  <c r="BD53" i="21"/>
  <c r="BE53" i="21"/>
  <c r="BF53" i="21"/>
  <c r="BG53" i="21"/>
  <c r="BH53" i="21"/>
  <c r="BI53" i="21"/>
  <c r="BJ53" i="21"/>
  <c r="BK53" i="21"/>
  <c r="BL53" i="21"/>
  <c r="BM53" i="21"/>
  <c r="BO53" i="21"/>
  <c r="BP53" i="21"/>
  <c r="BQ53" i="21"/>
  <c r="BR53" i="21"/>
  <c r="BS53" i="21"/>
  <c r="BT53" i="21"/>
  <c r="DJ52" i="21"/>
  <c r="BA52" i="21"/>
  <c r="BB52" i="21"/>
  <c r="BC52" i="21"/>
  <c r="BD52" i="21"/>
  <c r="BE52" i="21"/>
  <c r="BF52" i="21"/>
  <c r="BG52" i="21"/>
  <c r="BH52" i="21"/>
  <c r="BI52" i="21"/>
  <c r="BJ52" i="21"/>
  <c r="BK52" i="21"/>
  <c r="BL52" i="21"/>
  <c r="BM52" i="21"/>
  <c r="BN52" i="21"/>
  <c r="BO52" i="21"/>
  <c r="BP52" i="21"/>
  <c r="BQ52" i="21"/>
  <c r="BR52" i="21"/>
  <c r="BS52" i="21"/>
  <c r="BT52" i="21"/>
  <c r="CQ48" i="21"/>
  <c r="CQ51" i="21"/>
  <c r="DJ51" i="21" s="1"/>
  <c r="CR51" i="21"/>
  <c r="CS51" i="21"/>
  <c r="CT51" i="21"/>
  <c r="CU51" i="21"/>
  <c r="CV51" i="21"/>
  <c r="CW51" i="21"/>
  <c r="CX51" i="21"/>
  <c r="CY51" i="21"/>
  <c r="CZ51" i="21"/>
  <c r="DA51" i="21"/>
  <c r="DB51" i="21"/>
  <c r="DC51" i="21"/>
  <c r="DD51" i="21"/>
  <c r="DE51" i="21"/>
  <c r="DF51" i="21"/>
  <c r="DG51" i="21"/>
  <c r="DH51" i="21"/>
  <c r="DI51" i="21"/>
  <c r="BA51" i="21"/>
  <c r="BB51" i="21"/>
  <c r="BC51" i="21"/>
  <c r="BD51" i="21"/>
  <c r="BE51" i="21"/>
  <c r="BF51" i="21"/>
  <c r="BG51" i="21"/>
  <c r="BH51" i="21"/>
  <c r="BI51" i="21"/>
  <c r="BJ51" i="21"/>
  <c r="BK51" i="21"/>
  <c r="BL51" i="21"/>
  <c r="BM51" i="21"/>
  <c r="BO51" i="21"/>
  <c r="BP51" i="21"/>
  <c r="BQ51" i="21"/>
  <c r="BR51" i="21"/>
  <c r="BS51" i="21"/>
  <c r="BT51" i="21"/>
  <c r="DJ50" i="21"/>
  <c r="BA50" i="21"/>
  <c r="BB50" i="21"/>
  <c r="BC50" i="21"/>
  <c r="BD50" i="21"/>
  <c r="BE50" i="21"/>
  <c r="BF50" i="21"/>
  <c r="BG50" i="21"/>
  <c r="BH50" i="21"/>
  <c r="BI50" i="21"/>
  <c r="BJ50" i="21"/>
  <c r="BK50" i="21"/>
  <c r="BL50" i="21"/>
  <c r="BM50" i="21"/>
  <c r="BN50" i="21"/>
  <c r="BO50" i="21"/>
  <c r="BP50" i="21"/>
  <c r="BQ50" i="21"/>
  <c r="BR50" i="21"/>
  <c r="BS50" i="21"/>
  <c r="BT50" i="21"/>
  <c r="DJ48" i="21"/>
  <c r="DJ49" i="21" s="1"/>
  <c r="DI49" i="21"/>
  <c r="DH49" i="21"/>
  <c r="DG49" i="21"/>
  <c r="DF49" i="21"/>
  <c r="DE49" i="21"/>
  <c r="DD49" i="21"/>
  <c r="DC49" i="21"/>
  <c r="DB49" i="21"/>
  <c r="DA49" i="21"/>
  <c r="CZ49" i="21"/>
  <c r="CY49" i="21"/>
  <c r="CX49" i="21"/>
  <c r="CW49" i="21"/>
  <c r="CV49" i="21"/>
  <c r="CU49" i="21"/>
  <c r="CT49" i="21"/>
  <c r="CS49" i="21"/>
  <c r="CR49" i="21"/>
  <c r="CQ49" i="21"/>
  <c r="BA49" i="21"/>
  <c r="BB49" i="21"/>
  <c r="BC49" i="21"/>
  <c r="BD49" i="21"/>
  <c r="BE49" i="21"/>
  <c r="BF49" i="21"/>
  <c r="BG49" i="21"/>
  <c r="BH49" i="21"/>
  <c r="BI49" i="21"/>
  <c r="BJ49" i="21"/>
  <c r="BK49" i="21"/>
  <c r="BL49" i="21"/>
  <c r="BM49" i="21"/>
  <c r="BO49" i="21"/>
  <c r="BP49" i="21"/>
  <c r="BQ49" i="21"/>
  <c r="BR49" i="21"/>
  <c r="BS49" i="21"/>
  <c r="BT49" i="21"/>
  <c r="BA48" i="21"/>
  <c r="BB48" i="21"/>
  <c r="BC48" i="21"/>
  <c r="BD48" i="21"/>
  <c r="BE48" i="21"/>
  <c r="BF48" i="21"/>
  <c r="BG48" i="21"/>
  <c r="BH48" i="21"/>
  <c r="BI48" i="21"/>
  <c r="BJ48" i="21"/>
  <c r="BK48" i="21"/>
  <c r="BL48" i="21"/>
  <c r="BM48" i="21"/>
  <c r="BN48" i="21"/>
  <c r="BO48" i="21"/>
  <c r="BP48" i="21"/>
  <c r="BQ48" i="21"/>
  <c r="BR48" i="21"/>
  <c r="BS48" i="21"/>
  <c r="BT48" i="21"/>
  <c r="CQ45" i="21"/>
  <c r="CQ47" i="21" s="1"/>
  <c r="DJ47" i="21" s="1"/>
  <c r="CR47" i="21"/>
  <c r="CS47" i="21"/>
  <c r="CT47" i="21"/>
  <c r="CU47" i="21"/>
  <c r="CV47" i="21"/>
  <c r="CW47" i="21"/>
  <c r="CX47" i="21"/>
  <c r="CY47" i="21"/>
  <c r="CZ47" i="21"/>
  <c r="DA47" i="21"/>
  <c r="DB47" i="21"/>
  <c r="DC47" i="21"/>
  <c r="DD47" i="21"/>
  <c r="DE47" i="21"/>
  <c r="DF47" i="21"/>
  <c r="DG47" i="21"/>
  <c r="DH47" i="21"/>
  <c r="DI47" i="21"/>
  <c r="BA47" i="21"/>
  <c r="BB47" i="21"/>
  <c r="BC47" i="21"/>
  <c r="BD47" i="21"/>
  <c r="BE47" i="21"/>
  <c r="BF47" i="21"/>
  <c r="BG47" i="21"/>
  <c r="BH47" i="21"/>
  <c r="BI47" i="21"/>
  <c r="BJ47" i="21"/>
  <c r="BK47" i="21"/>
  <c r="BL47" i="21"/>
  <c r="BM47" i="21"/>
  <c r="BO47" i="21"/>
  <c r="BP47" i="21"/>
  <c r="BQ47" i="21"/>
  <c r="BR47" i="21"/>
  <c r="BS47" i="21"/>
  <c r="BT47" i="21"/>
  <c r="CQ44" i="21"/>
  <c r="CQ46" i="21"/>
  <c r="DJ46" i="21" s="1"/>
  <c r="CR46" i="21"/>
  <c r="CS46" i="21"/>
  <c r="CT46" i="21"/>
  <c r="CU46" i="21"/>
  <c r="CV46" i="21"/>
  <c r="CW46" i="21"/>
  <c r="CX46" i="21"/>
  <c r="CY46" i="21"/>
  <c r="CZ46" i="21"/>
  <c r="DA46" i="21"/>
  <c r="DB46" i="21"/>
  <c r="DC46" i="21"/>
  <c r="DD46" i="21"/>
  <c r="DE46" i="21"/>
  <c r="DF46" i="21"/>
  <c r="DG46" i="21"/>
  <c r="DH46" i="21"/>
  <c r="DI46" i="21"/>
  <c r="BA46" i="21"/>
  <c r="BB46" i="21"/>
  <c r="BC46" i="21"/>
  <c r="BD46" i="21"/>
  <c r="BE46" i="21"/>
  <c r="BF46" i="21"/>
  <c r="BG46" i="21"/>
  <c r="BH46" i="21"/>
  <c r="BI46" i="21"/>
  <c r="BJ46" i="21"/>
  <c r="BK46" i="21"/>
  <c r="BL46" i="21"/>
  <c r="BM46" i="21"/>
  <c r="BN46" i="21"/>
  <c r="BO46" i="21"/>
  <c r="BP46" i="21"/>
  <c r="BQ46" i="21"/>
  <c r="BR46" i="21"/>
  <c r="BS46" i="21"/>
  <c r="BT46" i="21"/>
  <c r="DJ45" i="21"/>
  <c r="DJ44" i="21"/>
  <c r="CQ43" i="21"/>
  <c r="CR43" i="21"/>
  <c r="CS43" i="21"/>
  <c r="DJ43" i="21" s="1"/>
  <c r="CT43" i="21"/>
  <c r="CU43" i="21"/>
  <c r="CV43" i="21"/>
  <c r="CW43" i="21"/>
  <c r="CX43" i="21"/>
  <c r="CY43" i="21"/>
  <c r="CZ43" i="21"/>
  <c r="DA43" i="21"/>
  <c r="DB43" i="21"/>
  <c r="DC43" i="21"/>
  <c r="DD43" i="21"/>
  <c r="DE43" i="21"/>
  <c r="DF43" i="21"/>
  <c r="DG43" i="21"/>
  <c r="DH43" i="21"/>
  <c r="DI43" i="21"/>
  <c r="BA43" i="21"/>
  <c r="BU43" i="21" s="1"/>
  <c r="BT43" i="21"/>
  <c r="BS43" i="21"/>
  <c r="BR43" i="21"/>
  <c r="BQ43" i="21"/>
  <c r="BP43" i="21"/>
  <c r="BO43" i="21"/>
  <c r="BN43" i="21"/>
  <c r="BM43" i="21"/>
  <c r="BL43" i="21"/>
  <c r="BK43" i="21"/>
  <c r="BJ43" i="21"/>
  <c r="BI43" i="21"/>
  <c r="BH43" i="21"/>
  <c r="BG43" i="21"/>
  <c r="BF43" i="21"/>
  <c r="BE43" i="21"/>
  <c r="BD43" i="21"/>
  <c r="BC43" i="21"/>
  <c r="BB43" i="21"/>
  <c r="CQ42" i="21"/>
  <c r="DJ42" i="21" s="1"/>
  <c r="DI42" i="21"/>
  <c r="DH42" i="21"/>
  <c r="DG42" i="21"/>
  <c r="DF42" i="21"/>
  <c r="DE42" i="21"/>
  <c r="DD42" i="21"/>
  <c r="DC42" i="21"/>
  <c r="DB42" i="21"/>
  <c r="DA42" i="21"/>
  <c r="CZ42" i="21"/>
  <c r="CY42" i="21"/>
  <c r="CX42" i="21"/>
  <c r="CW42" i="21"/>
  <c r="CV42" i="21"/>
  <c r="CU42" i="21"/>
  <c r="CT42" i="21"/>
  <c r="CS42" i="21"/>
  <c r="CR42" i="21"/>
  <c r="BA42" i="21"/>
  <c r="BU42" i="21" s="1"/>
  <c r="BT42" i="21"/>
  <c r="BS42" i="21"/>
  <c r="BR42" i="21"/>
  <c r="BQ42" i="21"/>
  <c r="BP42" i="21"/>
  <c r="BO42" i="21"/>
  <c r="BN42" i="21"/>
  <c r="BM42" i="21"/>
  <c r="BL42" i="21"/>
  <c r="BK42" i="21"/>
  <c r="BJ42" i="21"/>
  <c r="BI42" i="21"/>
  <c r="BH42" i="21"/>
  <c r="BG42" i="21"/>
  <c r="BF42" i="21"/>
  <c r="BE42" i="21"/>
  <c r="BD42" i="21"/>
  <c r="BC42" i="21"/>
  <c r="BB42" i="21"/>
  <c r="DJ41" i="21"/>
  <c r="DJ40" i="21"/>
  <c r="K12" i="10"/>
  <c r="K8" i="10"/>
  <c r="K11" i="10"/>
  <c r="K9" i="10"/>
  <c r="K6" i="10"/>
  <c r="K7" i="10"/>
  <c r="K13" i="10"/>
  <c r="K15" i="10"/>
  <c r="K10" i="10"/>
  <c r="K12" i="11"/>
  <c r="K13" i="11"/>
  <c r="K11" i="11"/>
  <c r="K9" i="11"/>
  <c r="K6" i="11"/>
  <c r="K8" i="11"/>
  <c r="K7" i="11"/>
  <c r="K15" i="11"/>
  <c r="K10" i="11"/>
  <c r="E12" i="11"/>
  <c r="E9" i="11"/>
  <c r="E15" i="11"/>
  <c r="E7" i="11"/>
  <c r="E10" i="11"/>
  <c r="E8" i="11"/>
  <c r="E14" i="11"/>
  <c r="E16" i="11"/>
  <c r="E13" i="11"/>
  <c r="E18" i="11"/>
  <c r="E11" i="11"/>
  <c r="E6" i="11"/>
  <c r="E21" i="11"/>
  <c r="E22" i="11"/>
  <c r="E17" i="11"/>
  <c r="F15" i="8"/>
  <c r="F13" i="8"/>
  <c r="F12" i="8"/>
  <c r="F11" i="8"/>
  <c r="F10" i="8"/>
  <c r="F9" i="8"/>
  <c r="F8" i="8"/>
  <c r="F7" i="8"/>
  <c r="F6" i="8"/>
  <c r="Y26" i="10"/>
  <c r="X26" i="10"/>
  <c r="W26" i="10"/>
  <c r="U25" i="10"/>
  <c r="Y25" i="10" s="1"/>
  <c r="V25" i="10"/>
  <c r="X25" i="10"/>
  <c r="W25" i="10"/>
  <c r="S25" i="10"/>
  <c r="R25" i="10"/>
  <c r="Y24" i="10"/>
  <c r="X24" i="10"/>
  <c r="W24" i="10"/>
  <c r="Y23" i="10"/>
  <c r="X23" i="10"/>
  <c r="W23" i="10"/>
  <c r="Y22" i="10"/>
  <c r="X22" i="10"/>
  <c r="W22" i="10"/>
  <c r="Y21" i="10"/>
  <c r="X21" i="10"/>
  <c r="W21" i="10"/>
  <c r="Y20" i="10"/>
  <c r="X20" i="10"/>
  <c r="W20" i="10"/>
  <c r="Y19" i="10"/>
  <c r="X19" i="10"/>
  <c r="W19" i="10"/>
  <c r="Y18" i="10"/>
  <c r="X18" i="10"/>
  <c r="W18" i="10"/>
  <c r="Y17" i="10"/>
  <c r="X17" i="10"/>
  <c r="W17" i="10"/>
  <c r="Y16" i="10"/>
  <c r="X16" i="10"/>
  <c r="W16" i="10"/>
  <c r="Y15" i="10"/>
  <c r="X15" i="10"/>
  <c r="W15" i="10"/>
  <c r="Y14" i="10"/>
  <c r="X14" i="10"/>
  <c r="W14" i="10"/>
  <c r="Y13" i="10"/>
  <c r="X13" i="10"/>
  <c r="W13" i="10"/>
  <c r="Y12" i="10"/>
  <c r="X12" i="10"/>
  <c r="W12" i="10"/>
  <c r="Y11" i="10"/>
  <c r="X11" i="10"/>
  <c r="W11" i="10"/>
  <c r="Y10" i="10"/>
  <c r="X10" i="10"/>
  <c r="W10" i="10"/>
  <c r="Y9" i="10"/>
  <c r="X9" i="10"/>
  <c r="W9" i="10"/>
  <c r="Y8" i="10"/>
  <c r="X8" i="10"/>
  <c r="W8" i="10"/>
  <c r="Y7" i="10"/>
  <c r="X7" i="10"/>
  <c r="W7" i="10"/>
  <c r="Y6" i="10"/>
  <c r="X6" i="10"/>
  <c r="W6" i="10"/>
  <c r="I9" i="9"/>
  <c r="I12" i="9"/>
  <c r="I8" i="9"/>
  <c r="I10" i="9"/>
  <c r="I7" i="9"/>
  <c r="I13" i="9"/>
  <c r="I15" i="9"/>
  <c r="I11" i="9"/>
  <c r="E35" i="6"/>
  <c r="E34" i="6"/>
  <c r="E32" i="6"/>
  <c r="E31" i="6"/>
  <c r="E30" i="6"/>
  <c r="E29" i="6"/>
  <c r="E28" i="6"/>
  <c r="E27" i="6"/>
  <c r="E26" i="6"/>
  <c r="E25" i="6"/>
  <c r="E24" i="6"/>
  <c r="E23" i="6"/>
  <c r="E22" i="6"/>
  <c r="E21" i="6"/>
  <c r="E20" i="6"/>
  <c r="E19" i="6"/>
  <c r="E18" i="6"/>
  <c r="E17" i="6"/>
  <c r="E16" i="6"/>
  <c r="E15" i="6"/>
  <c r="E14" i="6"/>
  <c r="E13" i="6"/>
  <c r="E12" i="6"/>
  <c r="E11" i="6"/>
  <c r="E10" i="6"/>
  <c r="E9" i="6"/>
  <c r="E8" i="6"/>
  <c r="E7" i="6"/>
  <c r="E6" i="6"/>
  <c r="K24" i="7"/>
  <c r="E24" i="7"/>
  <c r="C23" i="7"/>
  <c r="E23" i="7" s="1"/>
  <c r="K23" i="7"/>
  <c r="D23" i="7"/>
  <c r="K22" i="7"/>
  <c r="E22" i="7"/>
  <c r="K21" i="7"/>
  <c r="E21" i="7"/>
  <c r="K20" i="7"/>
  <c r="E20" i="7"/>
  <c r="K19" i="7"/>
  <c r="E19" i="7"/>
  <c r="K18" i="7"/>
  <c r="E18" i="7"/>
  <c r="K17" i="7"/>
  <c r="E17" i="7"/>
  <c r="K16" i="7"/>
  <c r="E16" i="7"/>
  <c r="K15" i="7"/>
  <c r="E15" i="7"/>
  <c r="K14" i="7"/>
  <c r="E14" i="7"/>
  <c r="K13" i="7"/>
  <c r="E13" i="7"/>
  <c r="K12" i="7"/>
  <c r="E12" i="7"/>
  <c r="K11" i="7"/>
  <c r="E11" i="7"/>
  <c r="K10" i="7"/>
  <c r="E10" i="7"/>
  <c r="K9" i="7"/>
  <c r="E9" i="7"/>
  <c r="K8" i="7"/>
  <c r="E8" i="7"/>
  <c r="K7" i="7"/>
  <c r="E7" i="7"/>
  <c r="K6" i="7"/>
  <c r="E6" i="7"/>
  <c r="K5" i="7"/>
  <c r="E5" i="7"/>
  <c r="K4" i="7"/>
  <c r="E4" i="7"/>
  <c r="BT40" i="21"/>
  <c r="BT44" i="21"/>
  <c r="BT57" i="21"/>
  <c r="BB58" i="21"/>
  <c r="BC58" i="21"/>
  <c r="BD58" i="21"/>
  <c r="BE58" i="21"/>
  <c r="BF58" i="21"/>
  <c r="BG58" i="21"/>
  <c r="BH58" i="21"/>
  <c r="BI58" i="21"/>
  <c r="BJ58" i="21"/>
  <c r="BK58" i="21"/>
  <c r="BL58" i="21"/>
  <c r="BM58" i="21"/>
  <c r="BN58" i="21"/>
  <c r="BO58" i="21"/>
  <c r="BP58" i="21"/>
  <c r="BQ58" i="21"/>
  <c r="BR58" i="21"/>
  <c r="BS58" i="21"/>
  <c r="BA58" i="21"/>
  <c r="BU58" i="21"/>
  <c r="BT58" i="21"/>
  <c r="BB57" i="21"/>
  <c r="BC57" i="21"/>
  <c r="BD57" i="21"/>
  <c r="BE57" i="21"/>
  <c r="BF57" i="21"/>
  <c r="BG57" i="21"/>
  <c r="BH57" i="21"/>
  <c r="BI57" i="21"/>
  <c r="BJ57" i="21"/>
  <c r="BK57" i="21"/>
  <c r="BL57" i="21"/>
  <c r="BM57" i="21"/>
  <c r="BN57" i="21"/>
  <c r="BO57" i="21"/>
  <c r="BP57" i="21"/>
  <c r="BQ57" i="21"/>
  <c r="BR57" i="21"/>
  <c r="BS57" i="21"/>
  <c r="BA57" i="21"/>
  <c r="BU57" i="21" s="1"/>
  <c r="BB45" i="21"/>
  <c r="BC45" i="21"/>
  <c r="BD45" i="21"/>
  <c r="BE45" i="21"/>
  <c r="BF45" i="21"/>
  <c r="BG45" i="21"/>
  <c r="BH45" i="21"/>
  <c r="BI45" i="21"/>
  <c r="BJ45" i="21"/>
  <c r="BK45" i="21"/>
  <c r="BL45" i="21"/>
  <c r="BM45" i="21"/>
  <c r="BO45" i="21"/>
  <c r="BP45" i="21"/>
  <c r="BQ45" i="21"/>
  <c r="BR45" i="21"/>
  <c r="BS45" i="21"/>
  <c r="BA45" i="21"/>
  <c r="BT45" i="21"/>
  <c r="BB44" i="21"/>
  <c r="BC44" i="21"/>
  <c r="BD44" i="21"/>
  <c r="BE44" i="21"/>
  <c r="BF44" i="21"/>
  <c r="BH44" i="21"/>
  <c r="BI44" i="21"/>
  <c r="BJ44" i="21"/>
  <c r="BK44" i="21"/>
  <c r="BL44" i="21"/>
  <c r="BM44" i="21"/>
  <c r="BN44" i="21"/>
  <c r="BO44" i="21"/>
  <c r="BP44" i="21"/>
  <c r="BQ44" i="21"/>
  <c r="BR44" i="21"/>
  <c r="BS44" i="21"/>
  <c r="BA44" i="21"/>
  <c r="BT74" i="21"/>
  <c r="BA81" i="21"/>
  <c r="BU81" i="21" s="1"/>
  <c r="BB81" i="21"/>
  <c r="BC81" i="21"/>
  <c r="BD81" i="21"/>
  <c r="BE81" i="21"/>
  <c r="BF81" i="21"/>
  <c r="BG81" i="21"/>
  <c r="BH81" i="21"/>
  <c r="BI81" i="21"/>
  <c r="BJ81" i="21"/>
  <c r="BK81" i="21"/>
  <c r="BL81" i="21"/>
  <c r="BM81" i="21"/>
  <c r="BN81" i="21"/>
  <c r="BO81" i="21"/>
  <c r="BP81" i="21"/>
  <c r="BQ81" i="21"/>
  <c r="BR81" i="21"/>
  <c r="BS81" i="21"/>
  <c r="BA74" i="21"/>
  <c r="BU74" i="21" s="1"/>
  <c r="BB74" i="21"/>
  <c r="BC74" i="21"/>
  <c r="BD74" i="21"/>
  <c r="BE74" i="21"/>
  <c r="BF74" i="21"/>
  <c r="BG74" i="21"/>
  <c r="BH74" i="21"/>
  <c r="BI74" i="21"/>
  <c r="BJ74" i="21"/>
  <c r="BK74" i="21"/>
  <c r="BL74" i="21"/>
  <c r="BM74" i="21"/>
  <c r="BN74" i="21"/>
  <c r="BO74" i="21"/>
  <c r="BP74" i="21"/>
  <c r="BQ74" i="21"/>
  <c r="BR74" i="21"/>
  <c r="BS74" i="21"/>
  <c r="BA77" i="21"/>
  <c r="BA40" i="21"/>
  <c r="BU40" i="21" s="1"/>
  <c r="BT41" i="21"/>
  <c r="BT79" i="21"/>
  <c r="BB79" i="21"/>
  <c r="BC79" i="21"/>
  <c r="BD79" i="21"/>
  <c r="BE79" i="21"/>
  <c r="BF79" i="21"/>
  <c r="BG79" i="21"/>
  <c r="BH79" i="21"/>
  <c r="BI79" i="21"/>
  <c r="BJ79" i="21"/>
  <c r="BK79" i="21"/>
  <c r="BL79" i="21"/>
  <c r="BM79" i="21"/>
  <c r="BN79" i="21"/>
  <c r="BO79" i="21"/>
  <c r="BP79" i="21"/>
  <c r="BQ79" i="21"/>
  <c r="BR79" i="21"/>
  <c r="BS79" i="21"/>
  <c r="BA79" i="21"/>
  <c r="BU79" i="21" s="1"/>
  <c r="BC77" i="21"/>
  <c r="BD77" i="21"/>
  <c r="BE77" i="21"/>
  <c r="BF77" i="21"/>
  <c r="BG77" i="21"/>
  <c r="BH77" i="21"/>
  <c r="BI77" i="21"/>
  <c r="BJ77" i="21"/>
  <c r="BK77" i="21"/>
  <c r="BL77" i="21"/>
  <c r="BM77" i="21"/>
  <c r="BN77" i="21"/>
  <c r="BO77" i="21"/>
  <c r="BP77" i="21"/>
  <c r="BQ77" i="21"/>
  <c r="BR77" i="21"/>
  <c r="BS77" i="21"/>
  <c r="BB77" i="21"/>
  <c r="BU77" i="21"/>
  <c r="BA41" i="21"/>
  <c r="BB41" i="21"/>
  <c r="BC41" i="21"/>
  <c r="BD41" i="21"/>
  <c r="BE41" i="21"/>
  <c r="BF41" i="21"/>
  <c r="BG41" i="21"/>
  <c r="BH41" i="21"/>
  <c r="BI41" i="21"/>
  <c r="BJ41" i="21"/>
  <c r="BK41" i="21"/>
  <c r="BL41" i="21"/>
  <c r="BM41" i="21"/>
  <c r="BN41" i="21"/>
  <c r="BO41" i="21"/>
  <c r="BP41" i="21"/>
  <c r="BQ41" i="21"/>
  <c r="BR41" i="21"/>
  <c r="BS41" i="21"/>
  <c r="BU41" i="21"/>
  <c r="BB40" i="21"/>
  <c r="BC40" i="21"/>
  <c r="BD40" i="21"/>
  <c r="BE40" i="21"/>
  <c r="BF40" i="21"/>
  <c r="BG40" i="21"/>
  <c r="BH40" i="21"/>
  <c r="BI40" i="21"/>
  <c r="BJ40" i="21"/>
  <c r="BK40" i="21"/>
  <c r="BL40" i="21"/>
  <c r="BM40" i="21"/>
  <c r="BN40" i="21"/>
  <c r="BO40" i="21"/>
  <c r="BP40" i="21"/>
  <c r="BQ40" i="21"/>
  <c r="BR40" i="21"/>
  <c r="BS40" i="21"/>
  <c r="CG25" i="21" l="1"/>
  <c r="CD25" i="21" s="1"/>
  <c r="CD4" i="21"/>
  <c r="CI28" i="21"/>
  <c r="CD28" i="21" s="1"/>
  <c r="CA25" i="21"/>
  <c r="BU65" i="21"/>
  <c r="CG26" i="21"/>
  <c r="CD26" i="21" s="1"/>
  <c r="CD17" i="21"/>
  <c r="DJ53" i="21"/>
  <c r="DJ54" i="21" s="1"/>
  <c r="DJ65" i="21"/>
  <c r="CQ54" i="21"/>
  <c r="DJ58" i="21"/>
  <c r="DJ61" i="21"/>
  <c r="DH96" i="21"/>
  <c r="DD96" i="21"/>
  <c r="CZ96" i="21"/>
  <c r="CV96" i="21"/>
  <c r="CR96" i="21"/>
  <c r="I83" i="21"/>
  <c r="L36" i="21"/>
  <c r="O83" i="21"/>
  <c r="O36" i="21"/>
  <c r="O87" i="21" s="1"/>
  <c r="P51" i="21"/>
  <c r="Q83" i="21"/>
  <c r="Q36" i="21"/>
  <c r="Q87" i="21" s="1"/>
  <c r="S67" i="21"/>
  <c r="T67" i="21"/>
  <c r="DJ80" i="21"/>
  <c r="DG96" i="21"/>
  <c r="DC96" i="21"/>
  <c r="CY96" i="21"/>
  <c r="CU96" i="21"/>
  <c r="CQ96" i="21"/>
  <c r="I36" i="21"/>
  <c r="I87" i="21" s="1"/>
  <c r="J73" i="21"/>
  <c r="K36" i="21"/>
  <c r="K87" i="21" s="1"/>
  <c r="M36" i="21"/>
  <c r="M87" i="21" s="1"/>
  <c r="P83" i="21"/>
  <c r="P67" i="21"/>
  <c r="R51" i="21"/>
  <c r="R36" i="21"/>
  <c r="T36" i="21"/>
  <c r="T87" i="21" s="1"/>
  <c r="BU86" i="21"/>
  <c r="P12" i="21"/>
  <c r="H83" i="21"/>
  <c r="H51" i="21"/>
  <c r="H36" i="21"/>
  <c r="J36" i="21"/>
  <c r="L51" i="21"/>
  <c r="N51" i="21"/>
  <c r="N36" i="21"/>
  <c r="P36" i="21"/>
  <c r="R67" i="21"/>
  <c r="S36" i="21"/>
  <c r="S87" i="21" s="1"/>
  <c r="DI96" i="21"/>
  <c r="DE96" i="21"/>
  <c r="DA96" i="21"/>
  <c r="CW96" i="21"/>
  <c r="J67" i="21"/>
  <c r="J51" i="21"/>
  <c r="L67" i="21"/>
  <c r="N67" i="21"/>
  <c r="F63" i="21"/>
  <c r="X67" i="21"/>
  <c r="Y83" i="21"/>
  <c r="Y36" i="21"/>
  <c r="Z73" i="21"/>
  <c r="Z36" i="21"/>
  <c r="AB83" i="21"/>
  <c r="AB36" i="21"/>
  <c r="AE36" i="21"/>
  <c r="AE87" i="21" s="1"/>
  <c r="AF51" i="21"/>
  <c r="AF36" i="21"/>
  <c r="AF87" i="21" s="1"/>
  <c r="AH67" i="21"/>
  <c r="U51" i="21"/>
  <c r="U9" i="21"/>
  <c r="BG44" i="21" s="1"/>
  <c r="BU44" i="21" s="1"/>
  <c r="Z51" i="21"/>
  <c r="AB51" i="21"/>
  <c r="AC36" i="21"/>
  <c r="AC87" i="21" s="1"/>
  <c r="AD73" i="21"/>
  <c r="AG83" i="21"/>
  <c r="AH51" i="21"/>
  <c r="V36" i="21"/>
  <c r="V87" i="21" s="1"/>
  <c r="W36" i="21"/>
  <c r="W87" i="21" s="1"/>
  <c r="X73" i="21"/>
  <c r="Z67" i="21"/>
  <c r="AB73" i="21"/>
  <c r="AD51" i="21"/>
  <c r="AD36" i="21"/>
  <c r="AD87" i="21" s="1"/>
  <c r="AF83" i="21"/>
  <c r="AF73" i="21"/>
  <c r="AH36" i="21"/>
  <c r="AH87" i="21" s="1"/>
  <c r="E63" i="21"/>
  <c r="X36" i="21"/>
  <c r="AA36" i="21"/>
  <c r="AA87" i="21" s="1"/>
  <c r="AD67" i="21"/>
  <c r="AG36" i="21"/>
  <c r="AG87" i="21" s="1"/>
  <c r="AH73" i="21"/>
  <c r="AI73" i="21"/>
  <c r="AJ9" i="21"/>
  <c r="BN45" i="21" s="1"/>
  <c r="AJ24" i="21"/>
  <c r="AM36" i="21"/>
  <c r="AO51" i="21"/>
  <c r="AR51" i="21"/>
  <c r="AR36" i="21"/>
  <c r="G83" i="21"/>
  <c r="G36" i="21"/>
  <c r="AJ83" i="21"/>
  <c r="AJ67" i="21"/>
  <c r="AJ19" i="21"/>
  <c r="BN49" i="21" s="1"/>
  <c r="AJ35" i="21"/>
  <c r="AJ36" i="21" s="1"/>
  <c r="AK51" i="21"/>
  <c r="AK87" i="21" s="1"/>
  <c r="AL67" i="21"/>
  <c r="AM83" i="21"/>
  <c r="AN51" i="21"/>
  <c r="AN36" i="21"/>
  <c r="AP83" i="21"/>
  <c r="AP73" i="21"/>
  <c r="AP36" i="21"/>
  <c r="AR67" i="21"/>
  <c r="AT51" i="21"/>
  <c r="AT87" i="21" s="1"/>
  <c r="AU36" i="21"/>
  <c r="AU87" i="21" s="1"/>
  <c r="G67" i="21"/>
  <c r="AI83" i="21"/>
  <c r="AL36" i="21"/>
  <c r="AL87" i="21" s="1"/>
  <c r="AN67" i="21"/>
  <c r="AP51" i="21"/>
  <c r="AS67" i="21"/>
  <c r="AS36" i="21"/>
  <c r="AI35" i="21"/>
  <c r="AI36" i="21" s="1"/>
  <c r="AI87" i="21" s="1"/>
  <c r="AJ73" i="21"/>
  <c r="AJ16" i="21"/>
  <c r="BN47" i="21" s="1"/>
  <c r="BU47" i="21" s="1"/>
  <c r="AJ27" i="21"/>
  <c r="BN53" i="21" s="1"/>
  <c r="BU53" i="21" s="1"/>
  <c r="AO83" i="21"/>
  <c r="AO67" i="21"/>
  <c r="AO36" i="21"/>
  <c r="AQ36" i="21"/>
  <c r="AQ87" i="21" s="1"/>
  <c r="AR73" i="21"/>
  <c r="AS51" i="21"/>
  <c r="G41" i="21"/>
  <c r="BU49" i="21"/>
  <c r="BU59" i="21"/>
  <c r="BU45" i="21"/>
  <c r="BU46" i="21"/>
  <c r="BU64" i="21"/>
  <c r="BU61" i="21"/>
  <c r="BU48" i="21"/>
  <c r="BU87" i="21"/>
  <c r="BU50" i="21"/>
  <c r="BU60" i="21"/>
  <c r="BU69" i="21"/>
  <c r="BU70" i="21"/>
  <c r="BU52" i="21"/>
  <c r="BU63" i="21"/>
  <c r="BU73" i="21"/>
  <c r="AP87" i="21" l="1"/>
  <c r="G51" i="21"/>
  <c r="BT59" i="21"/>
  <c r="AO87" i="21"/>
  <c r="AN87" i="21"/>
  <c r="AR87" i="21"/>
  <c r="X87" i="21"/>
  <c r="AB87" i="21"/>
  <c r="Y87" i="21"/>
  <c r="U36" i="21"/>
  <c r="U87" i="21" s="1"/>
  <c r="N87" i="21"/>
  <c r="H87" i="21"/>
  <c r="AJ87" i="21"/>
  <c r="BN55" i="21"/>
  <c r="BU55" i="21" s="1"/>
  <c r="BN51" i="21"/>
  <c r="BU51" i="21" s="1"/>
  <c r="CT70" i="21"/>
  <c r="CX70" i="21"/>
  <c r="DB70" i="21"/>
  <c r="DF70" i="21"/>
  <c r="CW70" i="21"/>
  <c r="DA70" i="21"/>
  <c r="DI70" i="21"/>
  <c r="CQ70" i="21"/>
  <c r="CU70" i="21"/>
  <c r="CY70" i="21"/>
  <c r="DC70" i="21"/>
  <c r="DG70" i="21"/>
  <c r="CS70" i="21"/>
  <c r="DE70" i="21"/>
  <c r="CR70" i="21"/>
  <c r="CV70" i="21"/>
  <c r="CZ70" i="21"/>
  <c r="DD70" i="21"/>
  <c r="DH70" i="21"/>
  <c r="CS81" i="21"/>
  <c r="CW81" i="21"/>
  <c r="DA81" i="21"/>
  <c r="DE81" i="21"/>
  <c r="DI81" i="21"/>
  <c r="CT81" i="21"/>
  <c r="CX81" i="21"/>
  <c r="DB81" i="21"/>
  <c r="DF81" i="21"/>
  <c r="CQ81" i="21"/>
  <c r="CU81" i="21"/>
  <c r="CY81" i="21"/>
  <c r="DC81" i="21"/>
  <c r="DG81" i="21"/>
  <c r="CR81" i="21"/>
  <c r="CV81" i="21"/>
  <c r="CZ81" i="21"/>
  <c r="DD81" i="21"/>
  <c r="DH81" i="21"/>
  <c r="Z87" i="21"/>
  <c r="R87" i="21"/>
  <c r="DJ96" i="21"/>
  <c r="G87" i="21"/>
  <c r="CQ90" i="21"/>
  <c r="CU90" i="21"/>
  <c r="CY90" i="21"/>
  <c r="DC90" i="21"/>
  <c r="DG90" i="21"/>
  <c r="CT90" i="21"/>
  <c r="CX90" i="21"/>
  <c r="DB90" i="21"/>
  <c r="DF90" i="21"/>
  <c r="CR90" i="21"/>
  <c r="CV90" i="21"/>
  <c r="CZ90" i="21"/>
  <c r="DD90" i="21"/>
  <c r="DH90" i="21"/>
  <c r="CS90" i="21"/>
  <c r="CW90" i="21"/>
  <c r="DA90" i="21"/>
  <c r="DE90" i="21"/>
  <c r="DI90" i="21"/>
  <c r="AS87" i="21"/>
  <c r="AM87" i="21"/>
  <c r="P87" i="21"/>
  <c r="J87" i="21"/>
  <c r="L87" i="21"/>
  <c r="DJ81" i="21" l="1"/>
  <c r="DJ70" i="21"/>
  <c r="DJ90" i="21"/>
</calcChain>
</file>

<file path=xl/sharedStrings.xml><?xml version="1.0" encoding="utf-8"?>
<sst xmlns="http://schemas.openxmlformats.org/spreadsheetml/2006/main" count="1397" uniqueCount="668">
  <si>
    <t>Total</t>
  </si>
  <si>
    <t>British Columbia</t>
  </si>
  <si>
    <t>Community</t>
  </si>
  <si>
    <t>% Change 2006-2011</t>
  </si>
  <si>
    <t>-</t>
  </si>
  <si>
    <t>% Change         2006-2011</t>
  </si>
  <si>
    <t>Location</t>
  </si>
  <si>
    <t>Kootenay Region</t>
  </si>
  <si>
    <t>Elkford</t>
  </si>
  <si>
    <t>Fernie &amp; Area</t>
  </si>
  <si>
    <t>Nelson &amp; Area</t>
  </si>
  <si>
    <t>Valemount</t>
  </si>
  <si>
    <t>Revelstoke &amp; Area</t>
  </si>
  <si>
    <t>Golden &amp; Area</t>
  </si>
  <si>
    <t>Sparwood</t>
  </si>
  <si>
    <t>Cranbrook &amp; Area</t>
  </si>
  <si>
    <t>Columbia Valley</t>
  </si>
  <si>
    <t>Salmo &amp; Area</t>
  </si>
  <si>
    <t>Trail &amp; Area</t>
  </si>
  <si>
    <t>Castlegar &amp; Area</t>
  </si>
  <si>
    <t>Creston &amp; Area</t>
  </si>
  <si>
    <t>Kimberley &amp; Area</t>
  </si>
  <si>
    <t>Nakusp &amp; Area</t>
  </si>
  <si>
    <t xml:space="preserve"> Boundary</t>
  </si>
  <si>
    <t>Rossland</t>
  </si>
  <si>
    <t>Kaslo &amp; Area</t>
  </si>
  <si>
    <t>Slocan Valley</t>
  </si>
  <si>
    <t>Basin Boundary Region</t>
  </si>
  <si>
    <t>BC</t>
  </si>
  <si>
    <t xml:space="preserve"> </t>
  </si>
  <si>
    <t>Slocan</t>
  </si>
  <si>
    <t>Greenwood</t>
  </si>
  <si>
    <t>Silverton</t>
  </si>
  <si>
    <t>Salmo</t>
  </si>
  <si>
    <t>Grand Forks</t>
  </si>
  <si>
    <t>Kaslo</t>
  </si>
  <si>
    <t>Creston</t>
  </si>
  <si>
    <t>New Denver</t>
  </si>
  <si>
    <t>Nakusp</t>
  </si>
  <si>
    <t>Midway</t>
  </si>
  <si>
    <t>Kimberley</t>
  </si>
  <si>
    <t>Golden</t>
  </si>
  <si>
    <t>Nelson</t>
  </si>
  <si>
    <t>Revelstoke</t>
  </si>
  <si>
    <t>Castlegar</t>
  </si>
  <si>
    <t>Radium Hot Springs</t>
  </si>
  <si>
    <t>Fruitvale</t>
  </si>
  <si>
    <t>Trail</t>
  </si>
  <si>
    <t>Cranbrook</t>
  </si>
  <si>
    <t>Canal Flats</t>
  </si>
  <si>
    <t>Invermere</t>
  </si>
  <si>
    <t>Fernie</t>
  </si>
  <si>
    <t>Montrose</t>
  </si>
  <si>
    <t>Population by Community, 2006-2011</t>
  </si>
  <si>
    <t>2011 Total Population</t>
  </si>
  <si>
    <t>2006 Total Population</t>
  </si>
  <si>
    <t>Population % Change                  2006-2011</t>
  </si>
  <si>
    <t>Chart Labels</t>
  </si>
  <si>
    <t>Population Change                  2006-2011</t>
  </si>
  <si>
    <r>
      <t></t>
    </r>
    <r>
      <rPr>
        <sz val="11"/>
        <rFont val="Calibri"/>
        <scheme val="minor"/>
      </rPr>
      <t>0.2%</t>
    </r>
  </si>
  <si>
    <r>
      <t></t>
    </r>
    <r>
      <rPr>
        <sz val="11"/>
        <rFont val="Calibri"/>
        <scheme val="minor"/>
      </rPr>
      <t>6.1%</t>
    </r>
  </si>
  <si>
    <r>
      <t></t>
    </r>
    <r>
      <rPr>
        <sz val="11"/>
        <rFont val="Calibri"/>
        <scheme val="minor"/>
      </rPr>
      <t>2.4%</t>
    </r>
  </si>
  <si>
    <r>
      <t></t>
    </r>
    <r>
      <rPr>
        <sz val="11"/>
        <rFont val="Calibri"/>
        <scheme val="minor"/>
      </rPr>
      <t>4.7%</t>
    </r>
  </si>
  <si>
    <r>
      <t></t>
    </r>
    <r>
      <rPr>
        <sz val="11"/>
        <rFont val="Calibri"/>
        <scheme val="minor"/>
      </rPr>
      <t>0.1%</t>
    </r>
  </si>
  <si>
    <r>
      <t></t>
    </r>
    <r>
      <rPr>
        <sz val="11"/>
        <rFont val="Calibri"/>
        <scheme val="minor"/>
      </rPr>
      <t>8.5</t>
    </r>
  </si>
  <si>
    <r>
      <t></t>
    </r>
    <r>
      <rPr>
        <sz val="11"/>
        <rFont val="Calibri"/>
        <scheme val="minor"/>
      </rPr>
      <t>1.4%</t>
    </r>
  </si>
  <si>
    <r>
      <t></t>
    </r>
    <r>
      <rPr>
        <sz val="11"/>
        <rFont val="Calibri"/>
        <scheme val="minor"/>
      </rPr>
      <t>0.9%</t>
    </r>
  </si>
  <si>
    <r>
      <t></t>
    </r>
    <r>
      <rPr>
        <sz val="11"/>
        <rFont val="Calibri"/>
        <scheme val="minor"/>
      </rPr>
      <t>4.2%</t>
    </r>
  </si>
  <si>
    <r>
      <t></t>
    </r>
    <r>
      <rPr>
        <sz val="11"/>
        <rFont val="Calibri"/>
        <scheme val="minor"/>
      </rPr>
      <t>2.1%</t>
    </r>
  </si>
  <si>
    <r>
      <t></t>
    </r>
    <r>
      <rPr>
        <sz val="11"/>
        <rFont val="Calibri"/>
        <scheme val="minor"/>
      </rPr>
      <t>3.1%</t>
    </r>
  </si>
  <si>
    <r>
      <t></t>
    </r>
    <r>
      <rPr>
        <sz val="11"/>
        <rFont val="Calibri"/>
        <scheme val="minor"/>
      </rPr>
      <t>5.3%</t>
    </r>
  </si>
  <si>
    <r>
      <t></t>
    </r>
    <r>
      <rPr>
        <sz val="11"/>
        <rFont val="Calibri"/>
        <scheme val="minor"/>
      </rPr>
      <t>3.7%</t>
    </r>
  </si>
  <si>
    <r>
      <t></t>
    </r>
    <r>
      <rPr>
        <sz val="11"/>
        <rFont val="Calibri"/>
        <scheme val="minor"/>
      </rPr>
      <t>1.7%</t>
    </r>
  </si>
  <si>
    <r>
      <t></t>
    </r>
    <r>
      <rPr>
        <sz val="11"/>
        <rFont val="Calibri"/>
        <scheme val="minor"/>
      </rPr>
      <t xml:space="preserve"> 3.4%</t>
    </r>
  </si>
  <si>
    <r>
      <t></t>
    </r>
    <r>
      <rPr>
        <sz val="11"/>
        <rFont val="Calibri"/>
        <scheme val="minor"/>
      </rPr>
      <t>7.3%</t>
    </r>
  </si>
  <si>
    <r>
      <t></t>
    </r>
    <r>
      <rPr>
        <sz val="11"/>
        <rFont val="Calibri"/>
        <scheme val="minor"/>
      </rPr>
      <t>2.2%</t>
    </r>
  </si>
  <si>
    <r>
      <t></t>
    </r>
    <r>
      <rPr>
        <sz val="11"/>
        <rFont val="Calibri"/>
        <scheme val="minor"/>
      </rPr>
      <t>7.7%</t>
    </r>
  </si>
  <si>
    <r>
      <t></t>
    </r>
    <r>
      <rPr>
        <sz val="11"/>
        <rFont val="Calibri"/>
        <scheme val="minor"/>
      </rPr>
      <t>2.9%</t>
    </r>
  </si>
  <si>
    <r>
      <t xml:space="preserve"> </t>
    </r>
    <r>
      <rPr>
        <sz val="11"/>
        <rFont val="Calibri"/>
        <scheme val="minor"/>
      </rPr>
      <t>7.0%</t>
    </r>
  </si>
  <si>
    <t>Source: Statistics Canada, 2011.</t>
  </si>
  <si>
    <t>Basin Boundary Community Areas</t>
  </si>
  <si>
    <t>% Change           2004-2009</t>
  </si>
  <si>
    <t xml:space="preserve">      </t>
  </si>
  <si>
    <t>Source: BC Stats, 2011.</t>
  </si>
  <si>
    <r>
      <t></t>
    </r>
    <r>
      <rPr>
        <sz val="12"/>
        <color theme="1"/>
        <rFont val="Calibri"/>
        <family val="2"/>
        <scheme val="minor"/>
      </rPr>
      <t>13.4%</t>
    </r>
  </si>
  <si>
    <r>
      <t></t>
    </r>
    <r>
      <rPr>
        <sz val="12"/>
        <color theme="1"/>
        <rFont val="Calibri"/>
        <family val="2"/>
        <scheme val="minor"/>
      </rPr>
      <t>4.4%</t>
    </r>
  </si>
  <si>
    <r>
      <t></t>
    </r>
    <r>
      <rPr>
        <sz val="12"/>
        <color theme="1"/>
        <rFont val="Calibri"/>
        <family val="2"/>
        <scheme val="minor"/>
      </rPr>
      <t>12.4%</t>
    </r>
  </si>
  <si>
    <r>
      <t></t>
    </r>
    <r>
      <rPr>
        <sz val="12"/>
        <color theme="1"/>
        <rFont val="Calibri"/>
        <family val="2"/>
        <scheme val="minor"/>
      </rPr>
      <t>17.7%</t>
    </r>
  </si>
  <si>
    <r>
      <t></t>
    </r>
    <r>
      <rPr>
        <sz val="12"/>
        <color theme="1"/>
        <rFont val="Calibri"/>
        <family val="2"/>
        <scheme val="minor"/>
      </rPr>
      <t>20.4%</t>
    </r>
  </si>
  <si>
    <r>
      <t></t>
    </r>
    <r>
      <rPr>
        <sz val="12"/>
        <color theme="1"/>
        <rFont val="Calibri"/>
        <family val="2"/>
        <scheme val="minor"/>
      </rPr>
      <t>32.7%</t>
    </r>
  </si>
  <si>
    <r>
      <t></t>
    </r>
    <r>
      <rPr>
        <sz val="12"/>
        <color theme="1"/>
        <rFont val="Calibri"/>
        <family val="2"/>
        <scheme val="minor"/>
      </rPr>
      <t>35.9%</t>
    </r>
  </si>
  <si>
    <r>
      <t></t>
    </r>
    <r>
      <rPr>
        <sz val="12"/>
        <color theme="1"/>
        <rFont val="Calibri"/>
        <family val="2"/>
        <scheme val="minor"/>
      </rPr>
      <t>24.0%</t>
    </r>
  </si>
  <si>
    <r>
      <t></t>
    </r>
    <r>
      <rPr>
        <sz val="12"/>
        <color theme="1"/>
        <rFont val="Calibri"/>
        <family val="2"/>
        <scheme val="minor"/>
      </rPr>
      <t>20.0%</t>
    </r>
  </si>
  <si>
    <r>
      <t></t>
    </r>
    <r>
      <rPr>
        <sz val="12"/>
        <color theme="1"/>
        <rFont val="Calibri"/>
        <family val="2"/>
        <scheme val="minor"/>
      </rPr>
      <t>28.5%</t>
    </r>
  </si>
  <si>
    <r>
      <t></t>
    </r>
    <r>
      <rPr>
        <sz val="12"/>
        <color theme="1"/>
        <rFont val="Calibri"/>
        <family val="2"/>
        <scheme val="minor"/>
      </rPr>
      <t>25.0%</t>
    </r>
  </si>
  <si>
    <r>
      <t></t>
    </r>
    <r>
      <rPr>
        <sz val="12"/>
        <color theme="1"/>
        <rFont val="Calibri"/>
        <family val="2"/>
        <scheme val="minor"/>
      </rPr>
      <t>21.6%</t>
    </r>
  </si>
  <si>
    <r>
      <t></t>
    </r>
    <r>
      <rPr>
        <sz val="12"/>
        <color theme="1"/>
        <rFont val="Calibri"/>
        <family val="2"/>
        <scheme val="minor"/>
      </rPr>
      <t>23.9%</t>
    </r>
  </si>
  <si>
    <r>
      <t></t>
    </r>
    <r>
      <rPr>
        <sz val="12"/>
        <color theme="1"/>
        <rFont val="Calibri"/>
        <family val="2"/>
        <scheme val="minor"/>
      </rPr>
      <t>19.1%</t>
    </r>
  </si>
  <si>
    <r>
      <t></t>
    </r>
    <r>
      <rPr>
        <sz val="12"/>
        <color theme="1"/>
        <rFont val="Calibri"/>
        <family val="2"/>
        <scheme val="minor"/>
      </rPr>
      <t>27.2%</t>
    </r>
  </si>
  <si>
    <r>
      <t></t>
    </r>
    <r>
      <rPr>
        <sz val="12"/>
        <color theme="1"/>
        <rFont val="Calibri"/>
        <family val="2"/>
        <scheme val="minor"/>
      </rPr>
      <t>17.0%</t>
    </r>
  </si>
  <si>
    <r>
      <t></t>
    </r>
    <r>
      <rPr>
        <sz val="12"/>
        <color theme="1"/>
        <rFont val="Calibri"/>
        <family val="2"/>
        <scheme val="minor"/>
      </rPr>
      <t>19.3%</t>
    </r>
  </si>
  <si>
    <r>
      <t></t>
    </r>
    <r>
      <rPr>
        <sz val="12"/>
        <color theme="1"/>
        <rFont val="Calibri"/>
        <family val="2"/>
        <scheme val="minor"/>
      </rPr>
      <t>19.9%</t>
    </r>
  </si>
  <si>
    <r>
      <t></t>
    </r>
    <r>
      <rPr>
        <sz val="12"/>
        <color theme="1"/>
        <rFont val="Calibri"/>
        <family val="2"/>
        <scheme val="minor"/>
      </rPr>
      <t>13.7%</t>
    </r>
  </si>
  <si>
    <r>
      <t></t>
    </r>
    <r>
      <rPr>
        <sz val="12"/>
        <color theme="1"/>
        <rFont val="Calibri"/>
        <family val="2"/>
        <scheme val="minor"/>
      </rPr>
      <t>18.8%</t>
    </r>
  </si>
  <si>
    <r>
      <t></t>
    </r>
    <r>
      <rPr>
        <sz val="12"/>
        <color theme="1"/>
        <rFont val="Calibri"/>
        <family val="2"/>
        <scheme val="minor"/>
      </rPr>
      <t>13.0%</t>
    </r>
  </si>
  <si>
    <r>
      <t></t>
    </r>
    <r>
      <rPr>
        <sz val="12"/>
        <color theme="1"/>
        <rFont val="Calibri"/>
        <family val="2"/>
        <scheme val="minor"/>
      </rPr>
      <t>4.2%</t>
    </r>
  </si>
  <si>
    <r>
      <t></t>
    </r>
    <r>
      <rPr>
        <sz val="12"/>
        <color theme="1"/>
        <rFont val="Calibri"/>
        <family val="2"/>
        <scheme val="minor"/>
      </rPr>
      <t>8.1%</t>
    </r>
  </si>
  <si>
    <r>
      <t></t>
    </r>
    <r>
      <rPr>
        <sz val="12"/>
        <color theme="1"/>
        <rFont val="Calibri"/>
        <family val="2"/>
        <scheme val="minor"/>
      </rPr>
      <t>23.7%</t>
    </r>
  </si>
  <si>
    <r>
      <t></t>
    </r>
    <r>
      <rPr>
        <sz val="12"/>
        <color theme="1"/>
        <rFont val="Calibri"/>
        <family val="2"/>
        <scheme val="minor"/>
      </rPr>
      <t>15.6%</t>
    </r>
  </si>
  <si>
    <r>
      <t></t>
    </r>
    <r>
      <rPr>
        <sz val="12"/>
        <color theme="1"/>
        <rFont val="Calibri"/>
        <family val="2"/>
        <scheme val="minor"/>
      </rPr>
      <t>18.3%</t>
    </r>
  </si>
  <si>
    <r>
      <t></t>
    </r>
    <r>
      <rPr>
        <sz val="12"/>
        <color theme="1"/>
        <rFont val="Calibri"/>
        <family val="2"/>
        <scheme val="minor"/>
      </rPr>
      <t>11.8%</t>
    </r>
  </si>
  <si>
    <r>
      <t></t>
    </r>
    <r>
      <rPr>
        <sz val="12"/>
        <color theme="1"/>
        <rFont val="Calibri"/>
        <family val="2"/>
        <scheme val="minor"/>
      </rPr>
      <t>14.7%</t>
    </r>
  </si>
  <si>
    <t>Southest Kootenay School District</t>
  </si>
  <si>
    <t>Rocky Mountain School District</t>
  </si>
  <si>
    <t>Kootenay Lake School District</t>
  </si>
  <si>
    <t>Arrow Lakes School District</t>
  </si>
  <si>
    <t>Revelstoke School District</t>
  </si>
  <si>
    <t>Kootenay-Columbia School District</t>
  </si>
  <si>
    <t>Boundary School District</t>
  </si>
  <si>
    <t>Basin Boundary School Districts</t>
  </si>
  <si>
    <t>2004-2007</t>
  </si>
  <si>
    <t>2007-2009</t>
  </si>
  <si>
    <t>2009-2011</t>
  </si>
  <si>
    <t>% Change         2004-2011</t>
  </si>
  <si>
    <t>Source: University of British Columbia, Human Early Learning Partnership, 2011.</t>
  </si>
  <si>
    <t xml:space="preserve">Chart Labels </t>
  </si>
  <si>
    <t>2006-2007</t>
  </si>
  <si>
    <t>2007-2008</t>
  </si>
  <si>
    <t>2008-2009</t>
  </si>
  <si>
    <t>2009-2010</t>
  </si>
  <si>
    <t>2010-2011</t>
  </si>
  <si>
    <t>The Six-Year Completion Rate data are only available at district and province level. Six-Year Completion Rates are not calculated at the school level as adjustments to account for students leaving the province are not estimated.</t>
  </si>
  <si>
    <r>
      <t></t>
    </r>
    <r>
      <rPr>
        <sz val="12"/>
        <color theme="1"/>
        <rFont val="Calibri"/>
        <family val="2"/>
        <scheme val="minor"/>
      </rPr>
      <t>5.8%</t>
    </r>
  </si>
  <si>
    <r>
      <t></t>
    </r>
    <r>
      <rPr>
        <sz val="12"/>
        <color theme="1"/>
        <rFont val="Calibri"/>
        <family val="2"/>
        <scheme val="minor"/>
      </rPr>
      <t>2.6%</t>
    </r>
  </si>
  <si>
    <r>
      <t></t>
    </r>
    <r>
      <rPr>
        <sz val="12"/>
        <color theme="1"/>
        <rFont val="Calibri"/>
        <family val="2"/>
        <scheme val="minor"/>
      </rPr>
      <t>3.1%</t>
    </r>
  </si>
  <si>
    <r>
      <t></t>
    </r>
    <r>
      <rPr>
        <sz val="12"/>
        <color theme="1"/>
        <rFont val="Calibri"/>
        <family val="2"/>
        <scheme val="minor"/>
      </rPr>
      <t>5.4%</t>
    </r>
  </si>
  <si>
    <r>
      <t></t>
    </r>
    <r>
      <rPr>
        <sz val="12"/>
        <color theme="1"/>
        <rFont val="Calibri"/>
        <family val="2"/>
        <scheme val="minor"/>
      </rPr>
      <t>0.9%</t>
    </r>
  </si>
  <si>
    <r>
      <t></t>
    </r>
    <r>
      <rPr>
        <sz val="12"/>
        <color theme="1"/>
        <rFont val="Calibri"/>
        <family val="2"/>
        <scheme val="minor"/>
      </rPr>
      <t>16.2%</t>
    </r>
  </si>
  <si>
    <r>
      <t></t>
    </r>
    <r>
      <rPr>
        <sz val="12"/>
        <color theme="1"/>
        <rFont val="Calibri"/>
        <family val="2"/>
        <scheme val="minor"/>
      </rPr>
      <t>8.0%</t>
    </r>
  </si>
  <si>
    <r>
      <t></t>
    </r>
    <r>
      <rPr>
        <sz val="12"/>
        <color theme="1"/>
        <rFont val="Calibri"/>
        <family val="2"/>
        <scheme val="minor"/>
      </rPr>
      <t>1.1%</t>
    </r>
  </si>
  <si>
    <t>Dependency Ratios by Community (%), 2011</t>
  </si>
  <si>
    <t>Child Dependency Ratio</t>
  </si>
  <si>
    <t>Senior Dependency Ratio</t>
  </si>
  <si>
    <t>Total Dependency Ratio</t>
  </si>
  <si>
    <t>2011 Total Population by Age Groups</t>
  </si>
  <si>
    <t>2011 Workforce (15-64)</t>
    <phoneticPr fontId="0" type="noConversion"/>
  </si>
  <si>
    <t># Children (under 15)</t>
    <phoneticPr fontId="0" type="noConversion"/>
  </si>
  <si>
    <t># Seniors (over 65)</t>
    <phoneticPr fontId="0" type="noConversion"/>
  </si>
  <si>
    <t>Child Dependency</t>
    <phoneticPr fontId="0" type="noConversion"/>
  </si>
  <si>
    <t>Senior Dependency</t>
    <phoneticPr fontId="0" type="noConversion"/>
  </si>
  <si>
    <t>Total Dependency Ratio</t>
    <phoneticPr fontId="0" type="noConversion"/>
  </si>
  <si>
    <t>Six Year High School Completion Rate by Community, 2006-2011 (%)</t>
  </si>
  <si>
    <t>Average Income by Community, 2004-2009 ($)</t>
  </si>
  <si>
    <t>Children Vulnerable on One or More Scales of the UBC Early Development Instrument (% Students), 2004-2001</t>
  </si>
  <si>
    <t>Prince George School District (Upper Fraser Neighbourhood)</t>
  </si>
  <si>
    <t>Basin Boundary Local Health Areas</t>
  </si>
  <si>
    <t>Nelson LHA</t>
  </si>
  <si>
    <t>Castlegar LHA</t>
  </si>
  <si>
    <t>Kootenay Lake LHA</t>
  </si>
  <si>
    <t>Arrow Lakes LHA</t>
  </si>
  <si>
    <t>Trail LHA</t>
  </si>
  <si>
    <t>Cranbrook LHA</t>
  </si>
  <si>
    <t>Creston LHA</t>
  </si>
  <si>
    <t>Kimberley LHA</t>
  </si>
  <si>
    <t>Revelstoke LHA</t>
  </si>
  <si>
    <t>Golden LHA</t>
  </si>
  <si>
    <t>Windermere LHA</t>
  </si>
  <si>
    <t>Fernie LHA</t>
  </si>
  <si>
    <t>Grand Forks LHA</t>
  </si>
  <si>
    <t>Kettle Valley LHA</t>
  </si>
  <si>
    <t>Life Expectancy (years)           2002-2006</t>
  </si>
  <si>
    <t>Life Expectancy (years)          2006-2011</t>
  </si>
  <si>
    <t>Life Expectancy by LHA (years), 2002/06-2006/11</t>
  </si>
  <si>
    <r>
      <t></t>
    </r>
    <r>
      <rPr>
        <sz val="12"/>
        <color theme="1"/>
        <rFont val="Calibri"/>
        <family val="2"/>
        <scheme val="minor"/>
      </rPr>
      <t>1.3%</t>
    </r>
  </si>
  <si>
    <r>
      <t></t>
    </r>
    <r>
      <rPr>
        <sz val="12"/>
        <color theme="1"/>
        <rFont val="Calibri"/>
        <family val="2"/>
        <scheme val="minor"/>
      </rPr>
      <t>1.1%</t>
    </r>
  </si>
  <si>
    <r>
      <t></t>
    </r>
    <r>
      <rPr>
        <sz val="12"/>
        <color theme="1"/>
        <rFont val="Calibri"/>
        <family val="2"/>
        <scheme val="minor"/>
      </rPr>
      <t>2.1%</t>
    </r>
  </si>
  <si>
    <r>
      <t></t>
    </r>
    <r>
      <rPr>
        <sz val="12"/>
        <color theme="1"/>
        <rFont val="Calibri"/>
        <family val="2"/>
        <scheme val="minor"/>
      </rPr>
      <t>2.5%</t>
    </r>
  </si>
  <si>
    <r>
      <t></t>
    </r>
    <r>
      <rPr>
        <sz val="12"/>
        <color theme="1"/>
        <rFont val="Calibri"/>
        <family val="2"/>
        <scheme val="minor"/>
      </rPr>
      <t>0.2%</t>
    </r>
  </si>
  <si>
    <r>
      <t></t>
    </r>
    <r>
      <rPr>
        <sz val="12"/>
        <color theme="1"/>
        <rFont val="Calibri"/>
        <family val="2"/>
        <scheme val="minor"/>
      </rPr>
      <t>2.1%</t>
    </r>
  </si>
  <si>
    <r>
      <t></t>
    </r>
    <r>
      <rPr>
        <sz val="12"/>
        <color theme="1"/>
        <rFont val="Calibri"/>
        <family val="2"/>
        <scheme val="minor"/>
      </rPr>
      <t>0.4%</t>
    </r>
  </si>
  <si>
    <r>
      <t></t>
    </r>
    <r>
      <rPr>
        <sz val="12"/>
        <color theme="1"/>
        <rFont val="Calibri"/>
        <family val="2"/>
        <scheme val="minor"/>
      </rPr>
      <t>0.6%</t>
    </r>
  </si>
  <si>
    <r>
      <t></t>
    </r>
    <r>
      <rPr>
        <sz val="12"/>
        <color theme="1"/>
        <rFont val="Calibri"/>
        <family val="2"/>
        <scheme val="minor"/>
      </rPr>
      <t>2.9%</t>
    </r>
  </si>
  <si>
    <r>
      <t></t>
    </r>
    <r>
      <rPr>
        <sz val="12"/>
        <color theme="1"/>
        <rFont val="Calibri"/>
        <family val="2"/>
        <scheme val="minor"/>
      </rPr>
      <t>1.7%</t>
    </r>
  </si>
  <si>
    <r>
      <t></t>
    </r>
    <r>
      <rPr>
        <sz val="12"/>
        <color theme="1"/>
        <rFont val="Calibri"/>
        <family val="2"/>
        <scheme val="minor"/>
      </rPr>
      <t>1.9%</t>
    </r>
  </si>
  <si>
    <r>
      <t></t>
    </r>
    <r>
      <rPr>
        <sz val="12"/>
        <color theme="1"/>
        <rFont val="Calibri"/>
        <family val="2"/>
        <scheme val="minor"/>
      </rPr>
      <t>0.7%</t>
    </r>
  </si>
  <si>
    <r>
      <t></t>
    </r>
    <r>
      <rPr>
        <sz val="12"/>
        <color theme="1"/>
        <rFont val="Calibri"/>
        <family val="2"/>
        <scheme val="minor"/>
      </rPr>
      <t>1.5%</t>
    </r>
  </si>
  <si>
    <t>BC Development Regions</t>
  </si>
  <si>
    <t>Kootenay</t>
  </si>
  <si>
    <t>Mainland / Southwest</t>
  </si>
  <si>
    <t>Vancouver Island / Coast</t>
  </si>
  <si>
    <t>Thompson Okanagan</t>
  </si>
  <si>
    <t>Cariboo</t>
  </si>
  <si>
    <t>North Coast</t>
  </si>
  <si>
    <t>Nechako</t>
  </si>
  <si>
    <t>Northeast</t>
  </si>
  <si>
    <t>2006 Dependency Ratio</t>
  </si>
  <si>
    <t>2011 Dependency Ratio</t>
  </si>
  <si>
    <r>
      <t></t>
    </r>
    <r>
      <rPr>
        <sz val="12"/>
        <color theme="1"/>
        <rFont val="Calibri"/>
        <family val="2"/>
        <scheme val="minor"/>
      </rPr>
      <t>16.7%</t>
    </r>
  </si>
  <si>
    <r>
      <t></t>
    </r>
    <r>
      <rPr>
        <sz val="12"/>
        <color theme="1"/>
        <rFont val="Calibri"/>
        <family val="2"/>
        <scheme val="minor"/>
      </rPr>
      <t>4.8%</t>
    </r>
  </si>
  <si>
    <r>
      <t></t>
    </r>
    <r>
      <rPr>
        <sz val="12"/>
        <color theme="1"/>
        <rFont val="Calibri"/>
        <family val="2"/>
        <scheme val="minor"/>
      </rPr>
      <t>21.2%</t>
    </r>
  </si>
  <si>
    <r>
      <t></t>
    </r>
    <r>
      <rPr>
        <sz val="12"/>
        <color theme="1"/>
        <rFont val="Calibri"/>
        <family val="2"/>
        <scheme val="minor"/>
      </rPr>
      <t>4.3%</t>
    </r>
  </si>
  <si>
    <r>
      <t></t>
    </r>
    <r>
      <rPr>
        <sz val="12"/>
        <color theme="1"/>
        <rFont val="Calibri"/>
        <family val="2"/>
        <scheme val="minor"/>
      </rPr>
      <t>17.4%</t>
    </r>
  </si>
  <si>
    <r>
      <t></t>
    </r>
    <r>
      <rPr>
        <sz val="12"/>
        <color theme="1"/>
        <rFont val="Calibri"/>
        <family val="2"/>
        <scheme val="minor"/>
      </rPr>
      <t>12.5%</t>
    </r>
  </si>
  <si>
    <r>
      <t></t>
    </r>
    <r>
      <rPr>
        <sz val="12"/>
        <color theme="1"/>
        <rFont val="Calibri"/>
        <family val="2"/>
        <scheme val="minor"/>
      </rPr>
      <t>45.0</t>
    </r>
  </si>
  <si>
    <r>
      <t></t>
    </r>
    <r>
      <rPr>
        <sz val="12"/>
        <color theme="1"/>
        <rFont val="Calibri"/>
        <family val="2"/>
        <scheme val="minor"/>
      </rPr>
      <t>23.1%</t>
    </r>
  </si>
  <si>
    <t>Year</t>
  </si>
  <si>
    <t>Female</t>
  </si>
  <si>
    <t>Male</t>
  </si>
  <si>
    <t>100 Mile House</t>
  </si>
  <si>
    <t>Burnaby</t>
  </si>
  <si>
    <t>Burns Lake</t>
  </si>
  <si>
    <t>Chilliwack</t>
  </si>
  <si>
    <t>T</t>
  </si>
  <si>
    <t>Coquitlam</t>
  </si>
  <si>
    <t>Courtenay</t>
  </si>
  <si>
    <t>Delta</t>
  </si>
  <si>
    <t>Enderby</t>
  </si>
  <si>
    <t>Hope</t>
  </si>
  <si>
    <t>Kamloops</t>
  </si>
  <si>
    <t>Keremeos</t>
  </si>
  <si>
    <t>Kitimat</t>
  </si>
  <si>
    <t>Ladysmith</t>
  </si>
  <si>
    <t>Lake Cowichan</t>
  </si>
  <si>
    <t>Lillooet</t>
  </si>
  <si>
    <t>Maple Ridge</t>
  </si>
  <si>
    <t>Merritt</t>
  </si>
  <si>
    <t>Mission</t>
  </si>
  <si>
    <t>New Westminster</t>
  </si>
  <si>
    <t>Penticton</t>
  </si>
  <si>
    <t>Prince George</t>
  </si>
  <si>
    <t>Prince Rupert</t>
  </si>
  <si>
    <t>Princeton</t>
  </si>
  <si>
    <t>Queen Charlotte</t>
  </si>
  <si>
    <t>Quesnel</t>
  </si>
  <si>
    <t>Richmond</t>
  </si>
  <si>
    <t>Saanich</t>
  </si>
  <si>
    <t>Salmon Arm</t>
  </si>
  <si>
    <t>Smithers</t>
  </si>
  <si>
    <t>Sooke</t>
  </si>
  <si>
    <t>Summerland</t>
  </si>
  <si>
    <t>Surrey</t>
  </si>
  <si>
    <t>Terrace</t>
  </si>
  <si>
    <t>Vancouver</t>
  </si>
  <si>
    <t>Vernon</t>
  </si>
  <si>
    <t>Warfield</t>
  </si>
  <si>
    <t>Abbotsford</t>
  </si>
  <si>
    <t>Central Okanagan</t>
  </si>
  <si>
    <t>Sunshine Coast</t>
  </si>
  <si>
    <t>Vancouver Island</t>
  </si>
  <si>
    <t>CBT Example on file - Economic Pillar / SOTB Update / CBT Datafiles / Workforce / Number of People by Age and Gender In SOTB Files</t>
    <phoneticPr fontId="0" type="noConversion"/>
  </si>
  <si>
    <t>NUMBER OF PEOPLE BY GENDER AND AGE - 2011</t>
    <phoneticPr fontId="0" type="noConversion"/>
  </si>
  <si>
    <t>NUMBER OF PEOPLE BY GENDER AND AGE - 2006</t>
  </si>
  <si>
    <t>Sample to right of table</t>
    <phoneticPr fontId="0" type="noConversion"/>
  </si>
  <si>
    <t>Corridor Definition</t>
    <phoneticPr fontId="0" type="noConversion"/>
  </si>
  <si>
    <t>Basin and BC Population Pyramids</t>
    <phoneticPr fontId="0" type="noConversion"/>
  </si>
  <si>
    <t>Source:</t>
  </si>
  <si>
    <t>2011 Census</t>
    <phoneticPr fontId="0" type="noConversion"/>
  </si>
  <si>
    <t>Median</t>
    <phoneticPr fontId="0" type="noConversion"/>
  </si>
  <si>
    <t>Total</t>
    <phoneticPr fontId="0" type="noConversion"/>
  </si>
  <si>
    <t>0-4</t>
    <phoneticPr fontId="0" type="noConversion"/>
  </si>
  <si>
    <t>5-9</t>
    <phoneticPr fontId="0" type="noConversion"/>
  </si>
  <si>
    <t>10-14</t>
    <phoneticPr fontId="0" type="noConversion"/>
  </si>
  <si>
    <t>15-19</t>
    <phoneticPr fontId="0" type="noConversion"/>
  </si>
  <si>
    <t>20-24</t>
    <phoneticPr fontId="0" type="noConversion"/>
  </si>
  <si>
    <t>25-29</t>
    <phoneticPr fontId="0" type="noConversion"/>
  </si>
  <si>
    <t>30-34</t>
    <phoneticPr fontId="0" type="noConversion"/>
  </si>
  <si>
    <t>35-39</t>
    <phoneticPr fontId="0" type="noConversion"/>
  </si>
  <si>
    <t>40-44</t>
    <phoneticPr fontId="0" type="noConversion"/>
  </si>
  <si>
    <t>44-49</t>
    <phoneticPr fontId="0" type="noConversion"/>
  </si>
  <si>
    <t>50-54</t>
    <phoneticPr fontId="0" type="noConversion"/>
  </si>
  <si>
    <t>55-59</t>
    <phoneticPr fontId="0" type="noConversion"/>
  </si>
  <si>
    <t>60-64</t>
    <phoneticPr fontId="0" type="noConversion"/>
  </si>
  <si>
    <t>65-69</t>
    <phoneticPr fontId="0" type="noConversion"/>
  </si>
  <si>
    <t>70-74</t>
    <phoneticPr fontId="0" type="noConversion"/>
  </si>
  <si>
    <t>75-79</t>
    <phoneticPr fontId="0" type="noConversion"/>
  </si>
  <si>
    <t>80-84</t>
    <phoneticPr fontId="0" type="noConversion"/>
  </si>
  <si>
    <t>85-89</t>
    <phoneticPr fontId="0" type="noConversion"/>
  </si>
  <si>
    <t>90+</t>
    <phoneticPr fontId="0" type="noConversion"/>
  </si>
  <si>
    <t>BC Stats</t>
  </si>
  <si>
    <t>Geocode</t>
    <phoneticPr fontId="0" type="noConversion"/>
  </si>
  <si>
    <t>Type</t>
    <phoneticPr fontId="0" type="noConversion"/>
  </si>
  <si>
    <t>Name</t>
  </si>
  <si>
    <t>Male</t>
    <phoneticPr fontId="0" type="noConversion"/>
  </si>
  <si>
    <t>Female</t>
    <phoneticPr fontId="0" type="noConversion"/>
  </si>
  <si>
    <t>Date Compiled:</t>
  </si>
  <si>
    <t>September, 2012</t>
    <phoneticPr fontId="0" type="noConversion"/>
  </si>
  <si>
    <t>CY</t>
  </si>
  <si>
    <t>September, 2008</t>
  </si>
  <si>
    <t>Central Kootenay E</t>
  </si>
  <si>
    <t>RDA</t>
  </si>
  <si>
    <t>Compiled by: Jonathan Buttle, Selkirk College, 250 365 1237, jbuttle@selkirk.ca</t>
    <phoneticPr fontId="0" type="noConversion"/>
  </si>
  <si>
    <t>Central Kootenay F</t>
  </si>
  <si>
    <t>Central Kootenay G</t>
  </si>
  <si>
    <t xml:space="preserve">Notes:  </t>
  </si>
  <si>
    <t>These figures have NOT been adjusted for historic undercounts.</t>
    <phoneticPr fontId="0" type="noConversion"/>
  </si>
  <si>
    <t>VL</t>
  </si>
  <si>
    <t xml:space="preserve">The 2001 populations are adjusted census estimates.  The 2006 populations are based on 2006 census estimates, adjusted by BC Stats for historical undercounts. The 2006 populations are not the same as the currently available census population data. </t>
  </si>
  <si>
    <t>Central Kootenay I</t>
  </si>
  <si>
    <t>Central Kootenay J</t>
  </si>
  <si>
    <t>Central Kootenay D</t>
  </si>
  <si>
    <t>Central Kootenay H</t>
  </si>
  <si>
    <t>Central Kootenay K</t>
  </si>
  <si>
    <t>Kootenay Boundary A</t>
  </si>
  <si>
    <t>Kootenay Boundary B</t>
  </si>
  <si>
    <t>Trail &amp; Rossland Area</t>
  </si>
  <si>
    <t>West Kootenay Corridor</t>
  </si>
  <si>
    <t>East Kootenay B</t>
  </si>
  <si>
    <t>Basin/CBT Population Pyramids</t>
  </si>
  <si>
    <t>East Kootenay C</t>
  </si>
  <si>
    <t>Area</t>
    <phoneticPr fontId="0" type="noConversion"/>
  </si>
  <si>
    <t>Gender</t>
  </si>
  <si>
    <t>0 to 4</t>
    <phoneticPr fontId="0" type="noConversion"/>
  </si>
  <si>
    <t>0-4</t>
  </si>
  <si>
    <t>5 to 9</t>
  </si>
  <si>
    <t>10 to 14</t>
  </si>
  <si>
    <t>15 to 19</t>
  </si>
  <si>
    <t>20 to 24</t>
  </si>
  <si>
    <t>25 to 29</t>
  </si>
  <si>
    <t>30 to 34</t>
  </si>
  <si>
    <t>35 to 39</t>
  </si>
  <si>
    <t>40 to 44</t>
  </si>
  <si>
    <t>45 to 49</t>
  </si>
  <si>
    <t>50 to 54</t>
  </si>
  <si>
    <t>55 to 59</t>
  </si>
  <si>
    <t>60 to 64</t>
  </si>
  <si>
    <t>64 to 69</t>
  </si>
  <si>
    <t>70 to 74</t>
  </si>
  <si>
    <t>75 to 79</t>
  </si>
  <si>
    <t>80 to 84</t>
  </si>
  <si>
    <t>85 to 89</t>
  </si>
  <si>
    <t>90+</t>
  </si>
  <si>
    <t>roundup</t>
    <phoneticPr fontId="0" type="noConversion"/>
  </si>
  <si>
    <t>Local Health Area</t>
  </si>
  <si>
    <t>&lt;1</t>
  </si>
  <si>
    <t>1 to 4</t>
  </si>
  <si>
    <t>East Kootenay FN</t>
    <phoneticPr fontId="0" type="noConversion"/>
  </si>
  <si>
    <t>East Kootenay First Nations</t>
  </si>
  <si>
    <t>Basin-Boundary Region</t>
  </si>
  <si>
    <t>M</t>
    <phoneticPr fontId="0" type="noConversion"/>
  </si>
  <si>
    <t>Basin</t>
  </si>
  <si>
    <t>M</t>
  </si>
  <si>
    <t>F</t>
    <phoneticPr fontId="0" type="noConversion"/>
  </si>
  <si>
    <t>Basn</t>
  </si>
  <si>
    <t>F</t>
  </si>
  <si>
    <t>Central Kootenay A</t>
  </si>
  <si>
    <t>Central Kootenay B</t>
  </si>
  <si>
    <t>Central Kootenay C</t>
  </si>
  <si>
    <t>Creston 1</t>
  </si>
  <si>
    <t>IR</t>
  </si>
  <si>
    <t>Central Kootenay First Nations</t>
  </si>
  <si>
    <t>East Kootenay E</t>
  </si>
  <si>
    <t>Cranbrook, Kimberley &amp; Creston Corridor</t>
  </si>
  <si>
    <t>Columbia-Shuswap B</t>
  </si>
  <si>
    <t>Columbia-Shuswap A</t>
  </si>
  <si>
    <t>DM</t>
  </si>
  <si>
    <t>East Kootenay F</t>
  </si>
  <si>
    <t>East Kootenay G</t>
  </si>
  <si>
    <t>Columbia Valley Corridor</t>
  </si>
  <si>
    <t>Windermere</t>
  </si>
  <si>
    <t>East Kootenay A</t>
  </si>
  <si>
    <t>Elk Valley Corridor</t>
  </si>
  <si>
    <t>Invermere &amp; Area</t>
    <phoneticPr fontId="0" type="noConversion"/>
  </si>
  <si>
    <t>Kootenay Boundary C</t>
  </si>
  <si>
    <t>Kootenay Boundary D</t>
  </si>
  <si>
    <t>Kootenay Lake</t>
  </si>
  <si>
    <t>Kootenay Boundary E</t>
  </si>
  <si>
    <t>Boundary Corridor</t>
  </si>
  <si>
    <t>BC</t>
    <phoneticPr fontId="0" type="noConversion"/>
  </si>
  <si>
    <t>F</t>
    <phoneticPr fontId="0" type="noConversion"/>
  </si>
  <si>
    <t>Source: http://www12.statcan.gc.ca/census-recensement/2011/dp-pd/tbt-tt/Rp-eng.cfm?TABID=0&amp;LANG=E&amp;A=R&amp;APATH=3&amp;DETAIL=0&amp;DIM=0&amp;FL=A&amp;FREE=0&amp;GC=01&amp;GID=1036971&amp;GK=1&amp;GRP=1&amp;O=D&amp;PID=101998&amp;PRID=0&amp;PTYPE=101955&amp;S=0&amp;SHOWALL=0&amp;SUB=0&amp;Temporal=2011&amp;THEME=88&amp;VID=0&amp;VNAMEE=&amp;VNAMEF=&amp;D1=0&amp;D2=0&amp;D3=0&amp;D4=0&amp;D5=0&amp;D6=0</t>
    <phoneticPr fontId="0" type="noConversion"/>
  </si>
  <si>
    <t>Statistics Canada, *2011 Census of Population*,</t>
  </si>
  <si>
    <t>Statistics Canada catalogue no. 98-311-XCB2011018 (Canada, Code01)</t>
  </si>
  <si>
    <t>Tobacco Plains 2</t>
  </si>
  <si>
    <t>Isidore's Ranch 4</t>
  </si>
  <si>
    <t>Kootenay 1</t>
  </si>
  <si>
    <t>Columbia Lake 3</t>
  </si>
  <si>
    <t>Cassimayooks (Mayook) 5</t>
  </si>
  <si>
    <t>Shuswap</t>
  </si>
  <si>
    <t>Arrow Lakes</t>
  </si>
  <si>
    <t>5-9</t>
  </si>
  <si>
    <t>10-14</t>
  </si>
  <si>
    <t>15-19</t>
  </si>
  <si>
    <t>20-24</t>
  </si>
  <si>
    <t>25-29</t>
  </si>
  <si>
    <t>30-34</t>
  </si>
  <si>
    <t>35-39</t>
  </si>
  <si>
    <t>40-44</t>
  </si>
  <si>
    <t>50-54</t>
  </si>
  <si>
    <t>55-59</t>
  </si>
  <si>
    <t>60-64</t>
  </si>
  <si>
    <t>65-69</t>
  </si>
  <si>
    <t>70-74</t>
  </si>
  <si>
    <t>75-79</t>
  </si>
  <si>
    <t>80-84</t>
  </si>
  <si>
    <t>85-89</t>
  </si>
  <si>
    <t>2006                            Total</t>
  </si>
  <si>
    <t>2011                  Total</t>
  </si>
  <si>
    <t>2011             Total Males</t>
  </si>
  <si>
    <t>2011                 Total Females</t>
  </si>
  <si>
    <t>Total Population Change                  2006-2011</t>
  </si>
  <si>
    <t>2006              Total Males</t>
  </si>
  <si>
    <t>2006                  Total Females</t>
  </si>
  <si>
    <t>Age Group             (Years)</t>
  </si>
  <si>
    <t>45-49</t>
  </si>
  <si>
    <t>Population by Age (Years), 2006-2011</t>
  </si>
  <si>
    <t>chart labels</t>
  </si>
  <si>
    <t>Male Population Change                  2006-2011</t>
  </si>
  <si>
    <t>Female Population Change                  2006-2011</t>
  </si>
  <si>
    <r>
      <t></t>
    </r>
    <r>
      <rPr>
        <sz val="12"/>
        <color theme="1"/>
        <rFont val="Calibri"/>
        <family val="2"/>
        <scheme val="minor"/>
      </rPr>
      <t>2.5%</t>
    </r>
  </si>
  <si>
    <r>
      <t></t>
    </r>
    <r>
      <rPr>
        <sz val="12"/>
        <color theme="1"/>
        <rFont val="Calibri"/>
        <family val="2"/>
        <scheme val="minor"/>
      </rPr>
      <t>3.4%</t>
    </r>
  </si>
  <si>
    <r>
      <t></t>
    </r>
    <r>
      <rPr>
        <sz val="12"/>
        <color theme="1"/>
        <rFont val="Calibri"/>
        <family val="2"/>
        <scheme val="minor"/>
      </rPr>
      <t>1.9%</t>
    </r>
  </si>
  <si>
    <r>
      <t></t>
    </r>
    <r>
      <rPr>
        <sz val="12"/>
        <color theme="1"/>
        <rFont val="Calibri"/>
        <family val="2"/>
        <scheme val="minor"/>
      </rPr>
      <t>2.9%</t>
    </r>
  </si>
  <si>
    <r>
      <t></t>
    </r>
    <r>
      <rPr>
        <sz val="12"/>
        <color theme="1"/>
        <rFont val="Calibri"/>
        <family val="2"/>
        <scheme val="minor"/>
      </rPr>
      <t>0.1%</t>
    </r>
  </si>
  <si>
    <r>
      <t></t>
    </r>
    <r>
      <rPr>
        <sz val="12"/>
        <color theme="1"/>
        <rFont val="Calibri"/>
        <family val="2"/>
        <scheme val="minor"/>
      </rPr>
      <t>6.0%</t>
    </r>
  </si>
  <si>
    <r>
      <t></t>
    </r>
    <r>
      <rPr>
        <sz val="12"/>
        <color theme="1"/>
        <rFont val="Calibri"/>
        <family val="2"/>
        <scheme val="minor"/>
      </rPr>
      <t>4.4%</t>
    </r>
  </si>
  <si>
    <r>
      <t></t>
    </r>
    <r>
      <rPr>
        <sz val="12"/>
        <color theme="1"/>
        <rFont val="Calibri"/>
        <family val="2"/>
        <scheme val="minor"/>
      </rPr>
      <t>9.1%</t>
    </r>
  </si>
  <si>
    <r>
      <t></t>
    </r>
    <r>
      <rPr>
        <sz val="12"/>
        <color theme="1"/>
        <rFont val="Calibri"/>
        <family val="2"/>
        <scheme val="minor"/>
      </rPr>
      <t>3.3%</t>
    </r>
  </si>
  <si>
    <t>Life Expectancy by BC Regions (years), 2002/06-2006/11</t>
  </si>
  <si>
    <t>0.4%</t>
  </si>
  <si>
    <t>0.3%</t>
  </si>
  <si>
    <t>0.9%</t>
  </si>
  <si>
    <t>1.0%</t>
  </si>
  <si>
    <t>0.7%</t>
  </si>
  <si>
    <t>1.7%</t>
  </si>
  <si>
    <t>1.2%</t>
  </si>
  <si>
    <t>1.8%</t>
  </si>
  <si>
    <t>1.5%</t>
  </si>
  <si>
    <t>Standard Mortality Ratio by Local Health Area, 2001/2005-2006/2010</t>
  </si>
  <si>
    <t>Mortality Ratio               2006-2010</t>
  </si>
  <si>
    <t>Mortality Ratio                    2001-2005</t>
  </si>
  <si>
    <t>Kettle Valley</t>
  </si>
  <si>
    <t>Source: BC Stats, 2011.  Selected Vital Staistics and Health Indicators Annual Reports, 2005 &amp; 2010.</t>
  </si>
  <si>
    <t>11.5%</t>
  </si>
  <si>
    <t>9.3%</t>
  </si>
  <si>
    <t>9.5%</t>
  </si>
  <si>
    <t>17.6%</t>
  </si>
  <si>
    <t>21.5%</t>
  </si>
  <si>
    <t>1.3%</t>
  </si>
  <si>
    <t>6.6%</t>
  </si>
  <si>
    <t>5.0%</t>
  </si>
  <si>
    <t>20.5%</t>
  </si>
  <si>
    <t>3.9%</t>
  </si>
  <si>
    <t>1.1%</t>
  </si>
  <si>
    <t>3.3%</t>
  </si>
  <si>
    <t>1.3%</t>
  </si>
  <si>
    <t>0.0%</t>
  </si>
  <si>
    <t>Alcohol Related Deaths (SMR) by Local Health Area, 2001/2005-2006/2010</t>
  </si>
  <si>
    <t></t>
  </si>
  <si>
    <t>11.4%</t>
  </si>
  <si>
    <t>4.7%</t>
  </si>
  <si>
    <t>15.6%</t>
  </si>
  <si>
    <t>27.8%</t>
  </si>
  <si>
    <t>6.9%</t>
  </si>
  <si>
    <t>5.5%</t>
  </si>
  <si>
    <t>25.0%</t>
  </si>
  <si>
    <t>2.7%</t>
  </si>
  <si>
    <t>9.2%</t>
  </si>
  <si>
    <t>37.2%</t>
  </si>
  <si>
    <t>11.6%</t>
  </si>
  <si>
    <t>4.5%</t>
  </si>
  <si>
    <t>18.5%</t>
  </si>
  <si>
    <t>30.0%</t>
  </si>
  <si>
    <t>0.0</t>
  </si>
  <si>
    <t>Motor Vehicle Accidents (SMR) by Local Health Area, 2001/2005-2006/2010</t>
  </si>
  <si>
    <t>Motor Vehicle Accidents (SMR)              2006-2010</t>
  </si>
  <si>
    <t>Motor Vehicle Accidents (SMR)                    2001-2005</t>
  </si>
  <si>
    <t>79.9%</t>
  </si>
  <si>
    <t>63.2%</t>
  </si>
  <si>
    <t>33.8%</t>
  </si>
  <si>
    <t>3.2%</t>
  </si>
  <si>
    <t>6.7%</t>
  </si>
  <si>
    <t>56.0%</t>
  </si>
  <si>
    <t>2.4%</t>
  </si>
  <si>
    <t>55.6%</t>
  </si>
  <si>
    <t>44.7%</t>
  </si>
  <si>
    <t>54.7%</t>
  </si>
  <si>
    <t>8.6%</t>
  </si>
  <si>
    <t>80.7%</t>
  </si>
  <si>
    <t>77.6%</t>
  </si>
  <si>
    <t>213.4%</t>
  </si>
  <si>
    <t>Alcohol Related Deaths (SMR)        2001-2005</t>
  </si>
  <si>
    <t>Alcohol Related Deaths (SMR)               2006-2010</t>
  </si>
  <si>
    <t>Health Authority</t>
  </si>
  <si>
    <t>Interior</t>
  </si>
  <si>
    <t>Fraser</t>
  </si>
  <si>
    <t>Vancouver Coastal</t>
  </si>
  <si>
    <t>Northern</t>
  </si>
  <si>
    <t>BC Health Authorities</t>
  </si>
  <si>
    <t>Standard Mortality Ratio by Health Authority, 2001/2005-2006/2010</t>
  </si>
  <si>
    <t>Alcohol Related Deaths (SMR) by Health Authority, 2001/2005-2006/2010</t>
  </si>
  <si>
    <t>Motor Vehicle Accidents (SMR) by Health Authority, 2001/2005-2006/2010</t>
  </si>
  <si>
    <t>7.2%</t>
  </si>
  <si>
    <t>2.4$</t>
  </si>
  <si>
    <t>0.6%</t>
  </si>
  <si>
    <t>2.1%</t>
  </si>
  <si>
    <t>2.6%</t>
  </si>
  <si>
    <t>20.7%</t>
  </si>
  <si>
    <t>11.1%</t>
  </si>
  <si>
    <t>1.8%</t>
  </si>
  <si>
    <t>0.4%</t>
  </si>
  <si>
    <t>17.9%</t>
  </si>
  <si>
    <t>3.6%</t>
  </si>
  <si>
    <t>10.0%</t>
  </si>
  <si>
    <t>14.8%</t>
  </si>
  <si>
    <t>Population by Development Region (%), 2006-2011</t>
  </si>
  <si>
    <t>Serious Violent Crime Rate</t>
  </si>
  <si>
    <t>Serious Property Crime Rate</t>
  </si>
  <si>
    <t>Serious Violent and Property Crime Rate by Local Health Area, Average 2008-2010</t>
  </si>
  <si>
    <t>Violent Crime            % Change            2006-2011</t>
  </si>
  <si>
    <t>Property Crime            % Change            2006-2011</t>
  </si>
  <si>
    <t>Serious Violent Crime Rate       2008-2010</t>
  </si>
  <si>
    <t>Serious Property Crime Rate        2008-2010</t>
  </si>
  <si>
    <t>Total Serious Crime              2008-2010</t>
  </si>
  <si>
    <t>% Change                            2005/2007 - 2008/2010</t>
  </si>
  <si>
    <t>Castelgar LHA</t>
  </si>
  <si>
    <t>90.4%</t>
  </si>
  <si>
    <t>15.2%</t>
  </si>
  <si>
    <t>42.5%</t>
  </si>
  <si>
    <t>12.2%</t>
  </si>
  <si>
    <t>34.6%</t>
  </si>
  <si>
    <t>34.4$</t>
  </si>
  <si>
    <t>41.7%</t>
  </si>
  <si>
    <t>46.7%</t>
  </si>
  <si>
    <t>10.9%</t>
  </si>
  <si>
    <t>26.6%</t>
  </si>
  <si>
    <t>39.9%</t>
  </si>
  <si>
    <t>13.9%</t>
  </si>
  <si>
    <t>27.8%</t>
  </si>
  <si>
    <t>58.0%</t>
  </si>
  <si>
    <t>23.5%</t>
  </si>
  <si>
    <t>Total Serious Crime Rate by Local Health Area (offenses per 1,000 population)  2008-2010 average,  % Change 2005/07-2008/10</t>
  </si>
  <si>
    <t>Composite Crime Index</t>
  </si>
  <si>
    <t>Serious Violent Crime Rate (offenses per 1,000 pop)</t>
  </si>
  <si>
    <t>Serious Property Crime Rate (offenses per 1,000 pop)</t>
  </si>
  <si>
    <t>Local Health Areas</t>
  </si>
  <si>
    <t>Index</t>
  </si>
  <si>
    <t>Ranked from Worst to Least</t>
  </si>
  <si>
    <t>Rank</t>
  </si>
  <si>
    <t>Total Serious Crime Rate</t>
  </si>
  <si>
    <t>% Change                  2005/07-2008/10</t>
  </si>
  <si>
    <t>Bella Coola Valley</t>
  </si>
  <si>
    <t>Nisga'a</t>
  </si>
  <si>
    <t>Fort Nelson</t>
  </si>
  <si>
    <t>Langley</t>
  </si>
  <si>
    <t>Upper Skeena</t>
  </si>
  <si>
    <t>Cariboo - Chilcotin</t>
  </si>
  <si>
    <t>Alberni</t>
  </si>
  <si>
    <t>Peace River North</t>
  </si>
  <si>
    <t>Agassiz - Harrison</t>
  </si>
  <si>
    <t>Nanaimo</t>
  </si>
  <si>
    <t>Cowichan</t>
  </si>
  <si>
    <t>Vancouver Island North</t>
  </si>
  <si>
    <t>Peace River South</t>
  </si>
  <si>
    <t>Howe Sound</t>
  </si>
  <si>
    <t>South Cariboo</t>
  </si>
  <si>
    <t>Qualicum</t>
  </si>
  <si>
    <t>Greater Victoria</t>
  </si>
  <si>
    <t>Campbell River/Vanc Isl. West</t>
  </si>
  <si>
    <t>Southern Okanagan</t>
  </si>
  <si>
    <t>Armstrong-Spallumcheen</t>
  </si>
  <si>
    <t>North Thompson</t>
  </si>
  <si>
    <t>North Vancouver</t>
  </si>
  <si>
    <t>Powell River</t>
  </si>
  <si>
    <t>West Vanc-Bowen Isl</t>
  </si>
  <si>
    <t>Gulf Islands</t>
  </si>
  <si>
    <t>Composite Crime Index, Serious Violent and Property Crime Rate by BC Local Health Area, Average 2008-2010 and % Change 2005/07-2008/10</t>
  </si>
  <si>
    <t xml:space="preserve">Source: BC Stats, Socio-Economic Indices, 2011.  </t>
  </si>
  <si>
    <t>1.4%</t>
  </si>
  <si>
    <t>1.6%</t>
  </si>
  <si>
    <t>3.6%</t>
  </si>
  <si>
    <t>3.4%</t>
  </si>
  <si>
    <t>2.4%</t>
  </si>
  <si>
    <t>-0.4%</t>
  </si>
  <si>
    <t>-0.2%</t>
  </si>
  <si>
    <t>Dependency Ratios by BC Region (%), 2006-2011</t>
  </si>
  <si>
    <t>Mainland / Southeast</t>
  </si>
  <si>
    <t>Source: BC Stats.</t>
  </si>
  <si>
    <t>Average Income    2004</t>
  </si>
  <si>
    <t>Average Income      2009</t>
  </si>
  <si>
    <t>Average Income     2009</t>
  </si>
  <si>
    <t>11.0%</t>
  </si>
  <si>
    <t>13.6%</t>
  </si>
  <si>
    <t>20.4%</t>
  </si>
  <si>
    <t>13.4%</t>
  </si>
  <si>
    <t>18.3%</t>
  </si>
  <si>
    <t>17.1%</t>
  </si>
  <si>
    <t>22.7%</t>
  </si>
  <si>
    <t>17.7%</t>
  </si>
  <si>
    <t>Average Income by BC Development Region ($), 2004-2009</t>
  </si>
  <si>
    <t>seniors</t>
  </si>
  <si>
    <t>children &amp; youth 0-19)</t>
  </si>
  <si>
    <t>children</t>
  </si>
  <si>
    <t>sub_corridor_name</t>
  </si>
  <si>
    <t>sub_corridor_desc</t>
  </si>
  <si>
    <t>population_2001</t>
  </si>
  <si>
    <t>rdi_corridor</t>
  </si>
  <si>
    <t>Castlegar and Central Kootenay I &amp; J</t>
  </si>
  <si>
    <t>Christina Lake &amp; Area</t>
  </si>
  <si>
    <t>Cranbrook, East Kootenay B &amp; C and First Nations</t>
  </si>
  <si>
    <t>South East Kootenay Corridor</t>
  </si>
  <si>
    <t>Lower Columbia Area</t>
  </si>
  <si>
    <t>Rossland, Trail, Warfield, Montrose, Fruitvale and Kootenay Boundary A &amp; B</t>
  </si>
  <si>
    <t>Nakusp and Central Kootenay K</t>
  </si>
  <si>
    <t>Creston, Central Kootenay A B &amp; C and First Nations</t>
  </si>
  <si>
    <t>Fernie and East Kootenay A</t>
  </si>
  <si>
    <t>Golden and Columbia-Shuswap A</t>
  </si>
  <si>
    <t>Grand Forks &amp; Area</t>
  </si>
  <si>
    <t>Grand Forks and Kootenay Boundary D</t>
  </si>
  <si>
    <t>Invermere, Canal Flats &amp; Area</t>
  </si>
  <si>
    <t>Invermere, Canal Flats, East Kootenay F and First Nations</t>
  </si>
  <si>
    <t>Kaslo and Central Kootenay D</t>
  </si>
  <si>
    <t>Kettle Valley Area</t>
  </si>
  <si>
    <t>Midway, Greenwood and Kootenay Boundary E</t>
  </si>
  <si>
    <t>Kimberley and East Kootenay E</t>
  </si>
  <si>
    <t>Nelson and Central Kootenay E &amp; F</t>
  </si>
  <si>
    <t>Radium Hot Springs &amp; Area</t>
  </si>
  <si>
    <t>Radium Hot Springs, and East Kootenay G</t>
  </si>
  <si>
    <t>Revelstoke and Columbia-Shuswap B</t>
  </si>
  <si>
    <t>Revelstoke Corridor</t>
  </si>
  <si>
    <t>Salmo and Central Kootenay G</t>
  </si>
  <si>
    <t>Slocan Valley Area</t>
  </si>
  <si>
    <t>Slocan Silverton New Denver Central Kootenay H</t>
  </si>
  <si>
    <t>Valemount &amp; Area</t>
  </si>
  <si>
    <t>Valemount Corridor</t>
  </si>
  <si>
    <t>Combined</t>
  </si>
  <si>
    <t>First Nations</t>
  </si>
  <si>
    <t>10.7%</t>
  </si>
  <si>
    <t>2.5%</t>
  </si>
  <si>
    <t>14.7%</t>
  </si>
  <si>
    <t>9.4%</t>
  </si>
  <si>
    <t>3.8%</t>
  </si>
  <si>
    <r>
      <t xml:space="preserve">Technical Advisor: </t>
    </r>
    <r>
      <rPr>
        <sz val="11"/>
        <rFont val="Calibri"/>
        <family val="2"/>
        <scheme val="minor"/>
      </rPr>
      <t>George Penfold, Regional Innovation Chair, Selkirk College 250 365-1434  gpenfold@selkirk.ca</t>
    </r>
  </si>
  <si>
    <t>1.2%</t>
  </si>
  <si>
    <t>10.3%</t>
  </si>
  <si>
    <t>7.6%</t>
  </si>
  <si>
    <t>14.9%</t>
  </si>
  <si>
    <t>13.1%</t>
  </si>
  <si>
    <t>2.1%</t>
  </si>
  <si>
    <t>8.7%</t>
  </si>
  <si>
    <t>33.2%</t>
  </si>
  <si>
    <t>19.8%</t>
  </si>
  <si>
    <t>10.6%</t>
  </si>
  <si>
    <t>3.7%</t>
  </si>
  <si>
    <t>11.8%</t>
  </si>
  <si>
    <t>5.3%</t>
  </si>
  <si>
    <t xml:space="preserve">     West Kootenay Corridor</t>
  </si>
  <si>
    <t xml:space="preserve">     South East Kootenay Corridor</t>
  </si>
  <si>
    <t xml:space="preserve">     Revelstoke Corridor</t>
  </si>
  <si>
    <t xml:space="preserve">     Columbia Valley Corridor</t>
  </si>
  <si>
    <t xml:space="preserve">     Elk Valley Corridor</t>
  </si>
  <si>
    <t xml:space="preserve">     Boundary Corridor</t>
  </si>
  <si>
    <t xml:space="preserve">     Basin-Boundary Region</t>
  </si>
  <si>
    <t xml:space="preserve">     British Columbia</t>
  </si>
  <si>
    <t>Valemount and Fraser Fort George H</t>
  </si>
  <si>
    <t>population_2006</t>
  </si>
  <si>
    <t>pop_change_2001_2011</t>
  </si>
  <si>
    <t>Source:  http://www.bcstats.gov.bc.ca/Files/4546ec8d-5e54-4032-a8d7-a797976ccac2/Census2011-PopulationandHousing-MunicipalitiesByRegionalDistrict.csv</t>
  </si>
  <si>
    <t>Basin Boundary Total Population</t>
  </si>
  <si>
    <t>pop_change_2006_2011</t>
  </si>
  <si>
    <t xml:space="preserve">Population </t>
  </si>
  <si>
    <t>Median Age (years)</t>
  </si>
  <si>
    <t>Sub Corridor</t>
  </si>
  <si>
    <t>Population 2006</t>
  </si>
  <si>
    <t>Population 2001</t>
  </si>
  <si>
    <t>Population Change 2006-2011</t>
  </si>
  <si>
    <t>DEMOGRAPHICS</t>
  </si>
  <si>
    <t>2011-2012</t>
  </si>
  <si>
    <t>Source: Ministry of Education, Province of British Columbia,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</si>
</sst>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
  </numFmts>
  <fonts count="48">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theme="1"/>
      <name val="Calibri"/>
      <scheme val="minor"/>
    </font>
    <font>
      <b/>
      <sz val="10"/>
      <color theme="1"/>
      <name val="Calibri"/>
      <scheme val="minor"/>
    </font>
    <font>
      <u/>
      <sz val="12"/>
      <color theme="11"/>
      <name val="Calibri"/>
      <family val="2"/>
      <scheme val="minor"/>
    </font>
    <font>
      <sz val="8"/>
      <color theme="1"/>
      <name val="Calibri"/>
      <scheme val="minor"/>
    </font>
    <font>
      <u/>
      <sz val="12"/>
      <color theme="10"/>
      <name val="Calibri"/>
      <family val="2"/>
      <scheme val="minor"/>
    </font>
    <font>
      <b/>
      <sz val="11"/>
      <color theme="1"/>
      <name val="Calibri"/>
      <family val="2"/>
      <scheme val="minor"/>
    </font>
    <font>
      <sz val="11"/>
      <color theme="1"/>
      <name val="Calibri"/>
      <scheme val="minor"/>
    </font>
    <font>
      <sz val="8"/>
      <color rgb="FF000000"/>
      <name val="Calibri"/>
      <scheme val="minor"/>
    </font>
    <font>
      <sz val="11"/>
      <color rgb="FF000000"/>
      <name val="Calibri"/>
      <scheme val="minor"/>
    </font>
    <font>
      <sz val="10"/>
      <color indexed="8"/>
      <name val="Times New Roman"/>
    </font>
    <font>
      <b/>
      <sz val="11"/>
      <color indexed="8"/>
      <name val="Calibri"/>
      <scheme val="minor"/>
    </font>
    <font>
      <sz val="11"/>
      <name val="Calibri"/>
      <scheme val="minor"/>
    </font>
    <font>
      <sz val="11"/>
      <name val="Wingdings"/>
    </font>
    <font>
      <sz val="10"/>
      <color indexed="8"/>
      <name val="Calibri"/>
      <scheme val="minor"/>
    </font>
    <font>
      <b/>
      <sz val="10"/>
      <color rgb="FF000000"/>
      <name val="Calibri"/>
      <scheme val="minor"/>
    </font>
    <font>
      <sz val="10"/>
      <name val="Calibri"/>
      <scheme val="minor"/>
    </font>
    <font>
      <sz val="11"/>
      <color indexed="8"/>
      <name val="Calibri"/>
      <scheme val="minor"/>
    </font>
    <font>
      <sz val="12"/>
      <color theme="1"/>
      <name val="Wingdings"/>
      <family val="2"/>
    </font>
    <font>
      <sz val="8"/>
      <color theme="1"/>
      <name val="Arial"/>
      <family val="2"/>
    </font>
    <font>
      <sz val="10"/>
      <name val="Arial"/>
      <family val="2"/>
    </font>
    <font>
      <sz val="8"/>
      <name val="Calibri"/>
      <scheme val="minor"/>
    </font>
    <font>
      <sz val="12"/>
      <name val="Calibri"/>
      <scheme val="minor"/>
    </font>
    <font>
      <sz val="12"/>
      <color indexed="8"/>
      <name val="Times New Roman"/>
    </font>
    <font>
      <sz val="12"/>
      <color rgb="FF000000"/>
      <name val="Calibri"/>
      <family val="2"/>
      <scheme val="minor"/>
    </font>
    <font>
      <sz val="10"/>
      <color rgb="FF000000"/>
      <name val="Calibri"/>
      <scheme val="minor"/>
    </font>
    <font>
      <b/>
      <sz val="11"/>
      <color indexed="8"/>
      <name val="Calibri"/>
      <family val="2"/>
      <scheme val="minor"/>
    </font>
    <font>
      <sz val="11"/>
      <name val="Calibri"/>
      <family val="2"/>
      <scheme val="minor"/>
    </font>
    <font>
      <b/>
      <sz val="11"/>
      <name val="Calibri"/>
      <family val="2"/>
      <scheme val="minor"/>
    </font>
    <font>
      <sz val="11"/>
      <color rgb="FF000000"/>
      <name val="Calibri"/>
      <family val="2"/>
      <scheme val="minor"/>
    </font>
    <font>
      <i/>
      <sz val="11"/>
      <name val="Calibri"/>
      <family val="2"/>
      <scheme val="minor"/>
    </font>
    <font>
      <sz val="11"/>
      <color indexed="8"/>
      <name val="Calibri"/>
      <family val="2"/>
      <scheme val="minor"/>
    </font>
    <font>
      <b/>
      <sz val="11"/>
      <color indexed="10"/>
      <name val="Calibri"/>
      <family val="2"/>
      <scheme val="minor"/>
    </font>
    <font>
      <sz val="11"/>
      <color indexed="18"/>
      <name val="Calibri"/>
      <family val="2"/>
      <scheme val="minor"/>
    </font>
    <font>
      <sz val="11"/>
      <color indexed="10"/>
      <name val="Calibri"/>
      <family val="2"/>
      <scheme val="minor"/>
    </font>
    <font>
      <sz val="11"/>
      <color indexed="63"/>
      <name val="Calibri"/>
      <family val="2"/>
      <scheme val="minor"/>
    </font>
    <font>
      <b/>
      <sz val="14"/>
      <color theme="1"/>
      <name val="Calibri"/>
      <family val="2"/>
      <scheme val="minor"/>
    </font>
    <font>
      <b/>
      <sz val="10"/>
      <color theme="1"/>
      <name val="Calibri"/>
      <family val="2"/>
      <scheme val="minor"/>
    </font>
    <font>
      <sz val="8"/>
      <color rgb="FF000000"/>
      <name val="Calibri"/>
      <family val="2"/>
      <scheme val="minor"/>
    </font>
    <font>
      <sz val="11"/>
      <color theme="6" tint="-0.249977111117893"/>
      <name val="Calibri"/>
      <family val="2"/>
      <scheme val="minor"/>
    </font>
    <font>
      <b/>
      <sz val="11"/>
      <color theme="6" tint="-0.249977111117893"/>
      <name val="Calibri"/>
      <family val="2"/>
      <scheme val="minor"/>
    </font>
    <font>
      <sz val="11"/>
      <color theme="5" tint="-0.249977111117893"/>
      <name val="Calibri"/>
      <family val="2"/>
      <scheme val="minor"/>
    </font>
    <font>
      <b/>
      <sz val="11"/>
      <color theme="5" tint="-0.249977111117893"/>
      <name val="Calibri"/>
      <family val="2"/>
      <scheme val="minor"/>
    </font>
    <font>
      <sz val="11"/>
      <color theme="8" tint="-0.249977111117893"/>
      <name val="Calibri"/>
      <family val="2"/>
      <scheme val="minor"/>
    </font>
    <font>
      <b/>
      <sz val="11"/>
      <color theme="8" tint="-0.249977111117893"/>
      <name val="Calibri"/>
      <family val="2"/>
      <scheme val="minor"/>
    </font>
  </fonts>
  <fills count="7">
    <fill>
      <patternFill patternType="none"/>
    </fill>
    <fill>
      <patternFill patternType="gray125"/>
    </fill>
    <fill>
      <patternFill patternType="solid">
        <fgColor indexed="11"/>
        <bgColor indexed="64"/>
      </patternFill>
    </fill>
    <fill>
      <patternFill patternType="solid">
        <fgColor rgb="FFFFFF00"/>
        <bgColor indexed="64"/>
      </patternFill>
    </fill>
    <fill>
      <patternFill patternType="solid">
        <fgColor theme="2"/>
        <bgColor indexed="64"/>
      </patternFill>
    </fill>
    <fill>
      <patternFill patternType="solid">
        <fgColor theme="4" tint="0.39997558519241921"/>
        <bgColor indexed="64"/>
      </patternFill>
    </fill>
    <fill>
      <patternFill patternType="solid">
        <fgColor theme="3" tint="0.79998168889431442"/>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4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23" fillId="0" borderId="0"/>
    <xf numFmtId="43" fontId="23"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276">
    <xf numFmtId="0" fontId="0" fillId="0" borderId="0" xfId="0"/>
    <xf numFmtId="0" fontId="7" fillId="0" borderId="0" xfId="0" applyFont="1" applyAlignment="1">
      <alignment horizontal="center" vertical="center"/>
    </xf>
    <xf numFmtId="0" fontId="5" fillId="0" borderId="2" xfId="0" applyFont="1" applyBorder="1" applyAlignment="1">
      <alignment vertical="center"/>
    </xf>
    <xf numFmtId="0" fontId="5" fillId="0" borderId="1" xfId="0" applyFont="1" applyBorder="1" applyAlignment="1">
      <alignment horizontal="center" vertical="center" wrapText="1"/>
    </xf>
    <xf numFmtId="164" fontId="10"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2" fontId="10" fillId="0" borderId="0" xfId="0" applyNumberFormat="1" applyFont="1" applyBorder="1" applyAlignment="1">
      <alignment horizontal="center" vertical="center"/>
    </xf>
    <xf numFmtId="0" fontId="5" fillId="0" borderId="2" xfId="0" applyFont="1" applyBorder="1" applyAlignment="1">
      <alignment horizontal="center" vertical="center" wrapText="1"/>
    </xf>
    <xf numFmtId="0" fontId="10"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3" fontId="14" fillId="0" borderId="1"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0"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165" fontId="15" fillId="0" borderId="0" xfId="0" applyNumberFormat="1" applyFont="1" applyFill="1" applyBorder="1" applyAlignment="1">
      <alignment horizontal="center" vertical="center"/>
    </xf>
    <xf numFmtId="165" fontId="16"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7" xfId="0" applyNumberFormat="1" applyFont="1" applyFill="1" applyBorder="1" applyAlignment="1">
      <alignment vertical="center"/>
    </xf>
    <xf numFmtId="3" fontId="15" fillId="0" borderId="7" xfId="0" applyNumberFormat="1" applyFont="1" applyFill="1" applyBorder="1" applyAlignment="1">
      <alignment vertical="center"/>
    </xf>
    <xf numFmtId="3" fontId="15" fillId="0" borderId="8" xfId="0" applyNumberFormat="1" applyFont="1" applyFill="1" applyBorder="1" applyAlignment="1">
      <alignment vertical="center"/>
    </xf>
    <xf numFmtId="0" fontId="15" fillId="0" borderId="6" xfId="0" applyNumberFormat="1" applyFont="1" applyFill="1" applyBorder="1" applyAlignment="1">
      <alignment vertical="center"/>
    </xf>
    <xf numFmtId="3" fontId="15" fillId="0" borderId="6" xfId="0" applyNumberFormat="1" applyFont="1" applyFill="1" applyBorder="1" applyAlignment="1">
      <alignment vertical="center"/>
    </xf>
    <xf numFmtId="0" fontId="19" fillId="0" borderId="0" xfId="0" applyNumberFormat="1" applyFont="1" applyFill="1" applyBorder="1" applyAlignment="1">
      <alignment vertical="center"/>
    </xf>
    <xf numFmtId="0" fontId="19" fillId="0" borderId="3" xfId="0" applyNumberFormat="1" applyFont="1" applyFill="1" applyBorder="1" applyAlignment="1">
      <alignment vertical="center"/>
    </xf>
    <xf numFmtId="165" fontId="14" fillId="0" borderId="1" xfId="0" applyNumberFormat="1" applyFont="1" applyFill="1" applyBorder="1" applyAlignment="1">
      <alignment horizontal="center" vertical="center" wrapText="1"/>
    </xf>
    <xf numFmtId="0" fontId="15" fillId="0" borderId="3" xfId="0" applyNumberFormat="1" applyFont="1" applyFill="1" applyBorder="1" applyAlignment="1">
      <alignment vertical="center"/>
    </xf>
    <xf numFmtId="0" fontId="4" fillId="0" borderId="3" xfId="0" applyFont="1" applyBorder="1"/>
    <xf numFmtId="0" fontId="4" fillId="0" borderId="0" xfId="0" applyFont="1"/>
    <xf numFmtId="165" fontId="4" fillId="0" borderId="0" xfId="0" applyNumberFormat="1" applyFont="1"/>
    <xf numFmtId="165" fontId="4" fillId="0" borderId="3" xfId="0" applyNumberFormat="1" applyFont="1" applyBorder="1"/>
    <xf numFmtId="0" fontId="4" fillId="0" borderId="0" xfId="0" applyFont="1" applyBorder="1"/>
    <xf numFmtId="0" fontId="20" fillId="0" borderId="0" xfId="0" applyFont="1" applyAlignment="1">
      <alignment vertical="center"/>
    </xf>
    <xf numFmtId="3" fontId="20" fillId="0" borderId="0" xfId="0" applyNumberFormat="1" applyFont="1" applyAlignment="1">
      <alignment vertical="center"/>
    </xf>
    <xf numFmtId="166" fontId="20" fillId="0" borderId="0" xfId="0" applyNumberFormat="1" applyFont="1" applyAlignment="1">
      <alignment vertical="center"/>
    </xf>
    <xf numFmtId="165" fontId="20" fillId="0" borderId="0" xfId="0" applyNumberFormat="1" applyFont="1" applyAlignment="1">
      <alignment vertical="center"/>
    </xf>
    <xf numFmtId="3" fontId="20" fillId="0" borderId="3" xfId="0" applyNumberFormat="1" applyFont="1" applyBorder="1" applyAlignment="1">
      <alignment vertical="center"/>
    </xf>
    <xf numFmtId="165" fontId="20" fillId="0" borderId="3" xfId="0" applyNumberFormat="1" applyFont="1" applyBorder="1" applyAlignment="1">
      <alignment vertical="center"/>
    </xf>
    <xf numFmtId="3" fontId="20" fillId="0" borderId="2" xfId="0" applyNumberFormat="1" applyFont="1" applyBorder="1" applyAlignment="1">
      <alignment vertical="center"/>
    </xf>
    <xf numFmtId="165" fontId="20" fillId="0" borderId="2" xfId="0" applyNumberFormat="1" applyFont="1" applyBorder="1" applyAlignment="1">
      <alignment vertical="center"/>
    </xf>
    <xf numFmtId="0" fontId="5" fillId="0" borderId="0" xfId="0" applyFont="1" applyFill="1" applyBorder="1" applyAlignment="1">
      <alignment horizontal="center" vertical="center" wrapText="1"/>
    </xf>
    <xf numFmtId="0" fontId="21" fillId="0" borderId="0" xfId="0" applyFont="1"/>
    <xf numFmtId="165" fontId="4" fillId="0" borderId="2" xfId="0" applyNumberFormat="1" applyFont="1" applyBorder="1"/>
    <xf numFmtId="0" fontId="13" fillId="0" borderId="0" xfId="0" applyFont="1" applyBorder="1" applyAlignment="1">
      <alignment horizontal="right" vertical="center" wrapText="1"/>
    </xf>
    <xf numFmtId="165" fontId="4" fillId="0" borderId="0" xfId="0" applyNumberFormat="1" applyFont="1" applyBorder="1"/>
    <xf numFmtId="0" fontId="13" fillId="0" borderId="3" xfId="0" applyFont="1" applyBorder="1" applyAlignment="1">
      <alignment horizontal="right" vertical="center" wrapText="1"/>
    </xf>
    <xf numFmtId="0" fontId="17" fillId="0" borderId="0" xfId="0" applyFont="1" applyBorder="1" applyAlignment="1">
      <alignment horizontal="right" vertical="center" wrapText="1"/>
    </xf>
    <xf numFmtId="0" fontId="19" fillId="0" borderId="0" xfId="0" applyNumberFormat="1" applyFont="1" applyBorder="1" applyAlignment="1">
      <alignment horizontal="right" vertical="center"/>
    </xf>
    <xf numFmtId="0" fontId="19" fillId="0" borderId="2" xfId="0" applyNumberFormat="1" applyFont="1" applyBorder="1" applyAlignment="1">
      <alignment horizontal="right" vertical="center"/>
    </xf>
    <xf numFmtId="0" fontId="21" fillId="0" borderId="2" xfId="0" applyFont="1" applyBorder="1"/>
    <xf numFmtId="0" fontId="19" fillId="0" borderId="3" xfId="0" applyNumberFormat="1" applyFont="1" applyBorder="1" applyAlignment="1">
      <alignment horizontal="right" vertical="center"/>
    </xf>
    <xf numFmtId="0" fontId="19" fillId="0" borderId="2" xfId="0" applyNumberFormat="1" applyFont="1" applyFill="1" applyBorder="1" applyAlignment="1">
      <alignment vertical="center"/>
    </xf>
    <xf numFmtId="3" fontId="10" fillId="0" borderId="0" xfId="0" applyNumberFormat="1" applyFont="1" applyFill="1" applyBorder="1" applyAlignment="1">
      <alignment vertical="center"/>
    </xf>
    <xf numFmtId="165" fontId="10" fillId="0" borderId="0" xfId="0" applyNumberFormat="1" applyFont="1" applyFill="1" applyBorder="1" applyAlignment="1">
      <alignment horizontal="right" vertical="center"/>
    </xf>
    <xf numFmtId="165" fontId="10" fillId="0" borderId="0" xfId="0" applyNumberFormat="1" applyFont="1" applyFill="1" applyBorder="1" applyAlignment="1">
      <alignment vertical="center"/>
    </xf>
    <xf numFmtId="165" fontId="20" fillId="0" borderId="0" xfId="0" applyNumberFormat="1" applyFont="1" applyFill="1" applyBorder="1" applyAlignment="1">
      <alignment horizontal="right" vertical="center"/>
    </xf>
    <xf numFmtId="3" fontId="15" fillId="0" borderId="3" xfId="0" applyNumberFormat="1" applyFont="1" applyFill="1" applyBorder="1" applyAlignment="1">
      <alignment vertical="center"/>
    </xf>
    <xf numFmtId="165" fontId="20" fillId="0" borderId="3" xfId="0" applyNumberFormat="1" applyFont="1" applyFill="1" applyBorder="1" applyAlignment="1">
      <alignment horizontal="right" vertical="center"/>
    </xf>
    <xf numFmtId="0" fontId="15" fillId="0" borderId="2" xfId="0" applyNumberFormat="1" applyFont="1" applyFill="1" applyBorder="1" applyAlignment="1">
      <alignment vertical="center"/>
    </xf>
    <xf numFmtId="3" fontId="15" fillId="0" borderId="2" xfId="0" applyNumberFormat="1" applyFont="1" applyFill="1" applyBorder="1" applyAlignment="1">
      <alignment vertical="center"/>
    </xf>
    <xf numFmtId="3" fontId="10" fillId="0" borderId="2" xfId="0" applyNumberFormat="1" applyFont="1" applyFill="1" applyBorder="1" applyAlignment="1">
      <alignment vertical="center"/>
    </xf>
    <xf numFmtId="165" fontId="20" fillId="0" borderId="2" xfId="0" applyNumberFormat="1" applyFont="1" applyFill="1" applyBorder="1" applyAlignment="1">
      <alignment horizontal="right"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4" fillId="0" borderId="2" xfId="0" applyFont="1" applyBorder="1"/>
    <xf numFmtId="0" fontId="12" fillId="0" borderId="0" xfId="0" applyFont="1"/>
    <xf numFmtId="164" fontId="4" fillId="0" borderId="0" xfId="0" applyNumberFormat="1" applyFont="1"/>
    <xf numFmtId="164" fontId="4" fillId="0" borderId="3" xfId="0" applyNumberFormat="1" applyFont="1" applyBorder="1"/>
    <xf numFmtId="165" fontId="0" fillId="0" borderId="0" xfId="0" applyNumberFormat="1" applyAlignment="1">
      <alignment horizontal="center"/>
    </xf>
    <xf numFmtId="165" fontId="21" fillId="0" borderId="0" xfId="0" applyNumberFormat="1" applyFont="1"/>
    <xf numFmtId="164" fontId="4" fillId="0" borderId="0" xfId="0" applyNumberFormat="1" applyFont="1" applyBorder="1"/>
    <xf numFmtId="3" fontId="4" fillId="0" borderId="0" xfId="0" applyNumberFormat="1" applyFont="1"/>
    <xf numFmtId="3" fontId="0" fillId="0" borderId="0" xfId="0" applyNumberFormat="1"/>
    <xf numFmtId="165" fontId="4" fillId="0" borderId="5" xfId="0" applyNumberFormat="1" applyFont="1" applyBorder="1"/>
    <xf numFmtId="0" fontId="0" fillId="0" borderId="0" xfId="0" applyBorder="1"/>
    <xf numFmtId="164" fontId="0" fillId="0" borderId="0" xfId="0" applyNumberFormat="1"/>
    <xf numFmtId="2" fontId="4" fillId="0" borderId="0" xfId="0" applyNumberFormat="1" applyFont="1" applyBorder="1"/>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lignment horizontal="left" vertical="center"/>
    </xf>
    <xf numFmtId="3" fontId="4" fillId="0" borderId="2" xfId="0" applyNumberFormat="1" applyFont="1" applyBorder="1"/>
    <xf numFmtId="0" fontId="0" fillId="0" borderId="3" xfId="0" applyBorder="1"/>
    <xf numFmtId="165" fontId="15" fillId="0" borderId="1" xfId="0" applyNumberFormat="1" applyFont="1" applyFill="1" applyBorder="1" applyAlignment="1">
      <alignment horizontal="center" vertical="center"/>
    </xf>
    <xf numFmtId="0" fontId="15" fillId="0" borderId="1" xfId="0" applyNumberFormat="1" applyFont="1" applyFill="1" applyBorder="1" applyAlignment="1">
      <alignment vertical="center"/>
    </xf>
    <xf numFmtId="3" fontId="15" fillId="0" borderId="1" xfId="0" applyNumberFormat="1" applyFont="1" applyFill="1" applyBorder="1" applyAlignment="1">
      <alignment vertical="center"/>
    </xf>
    <xf numFmtId="0" fontId="24" fillId="0" borderId="0" xfId="0" applyFont="1" applyFill="1" applyBorder="1" applyAlignment="1">
      <alignment vertical="center"/>
    </xf>
    <xf numFmtId="0" fontId="4" fillId="0" borderId="0"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horizontal="right" vertical="center" wrapText="1"/>
    </xf>
    <xf numFmtId="165" fontId="0" fillId="0" borderId="2" xfId="0" applyNumberFormat="1" applyFont="1" applyBorder="1"/>
    <xf numFmtId="164" fontId="4" fillId="0" borderId="2" xfId="0" applyNumberFormat="1" applyFont="1" applyBorder="1"/>
    <xf numFmtId="165" fontId="21" fillId="0" borderId="3" xfId="0" applyNumberFormat="1" applyFont="1" applyBorder="1"/>
    <xf numFmtId="2" fontId="4" fillId="0" borderId="0" xfId="0" applyNumberFormat="1" applyFont="1"/>
    <xf numFmtId="2" fontId="0" fillId="0" borderId="0" xfId="0" applyNumberFormat="1"/>
    <xf numFmtId="2" fontId="4" fillId="0" borderId="3" xfId="0" applyNumberFormat="1" applyFont="1" applyBorder="1"/>
    <xf numFmtId="0" fontId="27" fillId="0" borderId="0" xfId="0" applyFont="1"/>
    <xf numFmtId="0" fontId="11" fillId="0" borderId="0" xfId="0" applyFont="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center" vertical="center" wrapText="1"/>
    </xf>
    <xf numFmtId="164" fontId="28" fillId="0" borderId="0" xfId="0" applyNumberFormat="1" applyFont="1"/>
    <xf numFmtId="165" fontId="28" fillId="0" borderId="0" xfId="0" applyNumberFormat="1" applyFont="1"/>
    <xf numFmtId="0" fontId="19" fillId="0" borderId="2" xfId="0" applyFont="1" applyBorder="1" applyAlignment="1">
      <alignment vertical="center"/>
    </xf>
    <xf numFmtId="2" fontId="28" fillId="0" borderId="0" xfId="0" applyNumberFormat="1" applyFont="1"/>
    <xf numFmtId="165" fontId="21" fillId="0" borderId="0" xfId="0" applyNumberFormat="1" applyFont="1" applyBorder="1"/>
    <xf numFmtId="165" fontId="0" fillId="0" borderId="5" xfId="0" applyNumberFormat="1" applyBorder="1"/>
    <xf numFmtId="165" fontId="4" fillId="0" borderId="4" xfId="0" applyNumberFormat="1" applyFont="1" applyBorder="1"/>
    <xf numFmtId="0" fontId="15" fillId="0" borderId="0" xfId="0" applyFont="1"/>
    <xf numFmtId="0" fontId="5" fillId="0" borderId="2" xfId="0" applyFont="1" applyBorder="1" applyAlignment="1">
      <alignment horizontal="center" vertical="center" wrapText="1"/>
    </xf>
    <xf numFmtId="0" fontId="15" fillId="0" borderId="0" xfId="0" applyFont="1" applyBorder="1"/>
    <xf numFmtId="0" fontId="15" fillId="0" borderId="5" xfId="0" applyFont="1" applyBorder="1"/>
    <xf numFmtId="0" fontId="15" fillId="0" borderId="2" xfId="0" applyFont="1" applyBorder="1"/>
    <xf numFmtId="166" fontId="20" fillId="0" borderId="2" xfId="0" applyNumberFormat="1" applyFont="1" applyBorder="1" applyAlignment="1">
      <alignment vertical="center"/>
    </xf>
    <xf numFmtId="0" fontId="12" fillId="0" borderId="0" xfId="0" applyFont="1" applyBorder="1"/>
    <xf numFmtId="0" fontId="15" fillId="3" borderId="0" xfId="0" applyNumberFormat="1" applyFont="1" applyFill="1" applyBorder="1" applyAlignment="1">
      <alignment vertical="center"/>
    </xf>
    <xf numFmtId="0" fontId="9" fillId="0" borderId="0" xfId="0" applyFont="1" applyFill="1"/>
    <xf numFmtId="0" fontId="2" fillId="0" borderId="0" xfId="0" applyFont="1"/>
    <xf numFmtId="0" fontId="2" fillId="0" borderId="0" xfId="0" applyFont="1" applyAlignment="1">
      <alignment vertical="center"/>
    </xf>
    <xf numFmtId="3" fontId="29" fillId="0" borderId="1"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3" fontId="29" fillId="0" borderId="4"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3" fontId="29" fillId="0" borderId="3" xfId="0" applyNumberFormat="1" applyFont="1" applyFill="1" applyBorder="1" applyAlignment="1">
      <alignment horizontal="center" vertical="center" wrapText="1"/>
    </xf>
    <xf numFmtId="0" fontId="2" fillId="0" borderId="0" xfId="0" applyFont="1" applyAlignment="1"/>
    <xf numFmtId="49" fontId="30" fillId="0" borderId="0" xfId="0" applyNumberFormat="1" applyFont="1" applyFill="1" applyBorder="1" applyAlignment="1">
      <alignment vertical="center"/>
    </xf>
    <xf numFmtId="0" fontId="30" fillId="0" borderId="0" xfId="0" applyNumberFormat="1" applyFont="1" applyFill="1" applyBorder="1" applyAlignment="1">
      <alignment vertical="center"/>
    </xf>
    <xf numFmtId="3" fontId="30" fillId="0" borderId="9" xfId="0" applyNumberFormat="1" applyFont="1" applyFill="1" applyBorder="1" applyAlignment="1">
      <alignment vertical="center"/>
    </xf>
    <xf numFmtId="3" fontId="30" fillId="0" borderId="0" xfId="0" applyNumberFormat="1" applyFont="1" applyFill="1" applyBorder="1" applyAlignment="1">
      <alignment vertical="center"/>
    </xf>
    <xf numFmtId="3" fontId="30" fillId="0" borderId="5" xfId="0" applyNumberFormat="1" applyFont="1" applyFill="1" applyBorder="1" applyAlignment="1">
      <alignment vertical="center"/>
    </xf>
    <xf numFmtId="165" fontId="30" fillId="0" borderId="0" xfId="0" applyNumberFormat="1" applyFont="1" applyFill="1" applyBorder="1" applyAlignment="1">
      <alignment horizontal="center" vertical="center"/>
    </xf>
    <xf numFmtId="0" fontId="31" fillId="0" borderId="0" xfId="0" applyFont="1"/>
    <xf numFmtId="0" fontId="2" fillId="0" borderId="0" xfId="0" applyFont="1" applyBorder="1"/>
    <xf numFmtId="0" fontId="2" fillId="0" borderId="0" xfId="0" applyFont="1" applyFill="1"/>
    <xf numFmtId="0" fontId="2" fillId="0" borderId="0" xfId="0" applyFont="1" applyFill="1" applyBorder="1"/>
    <xf numFmtId="0" fontId="30" fillId="0" borderId="5" xfId="0" applyNumberFormat="1" applyFont="1" applyFill="1" applyBorder="1" applyAlignment="1">
      <alignment vertical="center"/>
    </xf>
    <xf numFmtId="3" fontId="2" fillId="0" borderId="0" xfId="0" applyNumberFormat="1" applyFont="1"/>
    <xf numFmtId="49" fontId="2" fillId="0" borderId="0" xfId="0" applyNumberFormat="1" applyFont="1" applyAlignment="1">
      <alignment vertical="center"/>
    </xf>
    <xf numFmtId="1" fontId="2" fillId="0" borderId="0" xfId="0" applyNumberFormat="1" applyFont="1" applyAlignment="1">
      <alignment vertical="center"/>
    </xf>
    <xf numFmtId="0" fontId="2" fillId="0" borderId="0" xfId="0" applyFont="1" applyFill="1" applyAlignment="1">
      <alignment vertical="center"/>
    </xf>
    <xf numFmtId="0" fontId="9" fillId="4" borderId="20" xfId="0" applyFont="1" applyFill="1" applyBorder="1"/>
    <xf numFmtId="0" fontId="9" fillId="4" borderId="21" xfId="0" applyFont="1" applyFill="1" applyBorder="1"/>
    <xf numFmtId="164" fontId="9" fillId="4" borderId="21" xfId="0" applyNumberFormat="1" applyFont="1" applyFill="1" applyBorder="1"/>
    <xf numFmtId="0" fontId="9" fillId="4" borderId="18" xfId="0" applyFont="1" applyFill="1" applyBorder="1"/>
    <xf numFmtId="164" fontId="9" fillId="4" borderId="18" xfId="0" applyNumberFormat="1" applyFont="1" applyFill="1" applyBorder="1"/>
    <xf numFmtId="0" fontId="33" fillId="0" borderId="0" xfId="0" applyFont="1"/>
    <xf numFmtId="0" fontId="30" fillId="0" borderId="0" xfId="0" applyFont="1"/>
    <xf numFmtId="0" fontId="31" fillId="0" borderId="9" xfId="0" applyFont="1" applyBorder="1" applyAlignment="1">
      <alignment horizontal="center"/>
    </xf>
    <xf numFmtId="0" fontId="31" fillId="0" borderId="0" xfId="0" applyFont="1" applyBorder="1" applyAlignment="1">
      <alignment horizontal="center"/>
    </xf>
    <xf numFmtId="0" fontId="29" fillId="2" borderId="10" xfId="0" applyFont="1" applyFill="1" applyBorder="1" applyAlignment="1">
      <alignment vertical="center"/>
    </xf>
    <xf numFmtId="0" fontId="29" fillId="2" borderId="0" xfId="0" applyFont="1" applyFill="1" applyBorder="1" applyAlignment="1">
      <alignment vertical="center"/>
    </xf>
    <xf numFmtId="0" fontId="34" fillId="0" borderId="9" xfId="0" applyFont="1" applyBorder="1"/>
    <xf numFmtId="0" fontId="34" fillId="0" borderId="0" xfId="0" applyFont="1" applyBorder="1"/>
    <xf numFmtId="0" fontId="29" fillId="4" borderId="17" xfId="0" applyFont="1" applyFill="1" applyBorder="1"/>
    <xf numFmtId="164" fontId="29" fillId="4" borderId="18" xfId="0" applyNumberFormat="1" applyFont="1" applyFill="1" applyBorder="1"/>
    <xf numFmtId="0" fontId="29" fillId="4" borderId="18" xfId="0" applyFont="1" applyFill="1" applyBorder="1"/>
    <xf numFmtId="0" fontId="31" fillId="0" borderId="0" xfId="0" applyFont="1" applyAlignment="1">
      <alignment vertical="center"/>
    </xf>
    <xf numFmtId="0" fontId="34" fillId="0" borderId="0" xfId="0" applyFont="1" applyFill="1" applyBorder="1"/>
    <xf numFmtId="0" fontId="34" fillId="4" borderId="18" xfId="0" applyFont="1" applyFill="1" applyBorder="1"/>
    <xf numFmtId="0" fontId="29" fillId="2" borderId="17" xfId="0" applyFont="1" applyFill="1" applyBorder="1"/>
    <xf numFmtId="0" fontId="31" fillId="0" borderId="0" xfId="0" applyFont="1" applyAlignment="1">
      <alignment horizontal="center" wrapText="1"/>
    </xf>
    <xf numFmtId="16" fontId="31" fillId="0" borderId="0" xfId="0" applyNumberFormat="1" applyFont="1" applyBorder="1" applyAlignment="1">
      <alignment horizontal="center" wrapText="1"/>
    </xf>
    <xf numFmtId="16" fontId="31" fillId="0" borderId="0" xfId="0" applyNumberFormat="1" applyFont="1" applyAlignment="1">
      <alignment horizontal="center" wrapText="1"/>
    </xf>
    <xf numFmtId="17" fontId="31" fillId="0" borderId="0" xfId="0" applyNumberFormat="1" applyFont="1" applyAlignment="1">
      <alignment horizontal="center" wrapText="1"/>
    </xf>
    <xf numFmtId="0" fontId="35" fillId="0" borderId="0" xfId="0" applyFont="1" applyAlignment="1">
      <alignment horizontal="center" wrapText="1"/>
    </xf>
    <xf numFmtId="0" fontId="36" fillId="0" borderId="0" xfId="0" applyFont="1" applyBorder="1"/>
    <xf numFmtId="0" fontId="29" fillId="2" borderId="11" xfId="0" applyFont="1" applyFill="1" applyBorder="1"/>
    <xf numFmtId="0" fontId="37" fillId="0" borderId="0" xfId="0" applyFont="1"/>
    <xf numFmtId="0" fontId="37" fillId="0" borderId="0" xfId="0" applyFont="1" applyBorder="1"/>
    <xf numFmtId="164" fontId="37" fillId="0" borderId="0" xfId="0" applyNumberFormat="1" applyFont="1" applyBorder="1"/>
    <xf numFmtId="164" fontId="37" fillId="0" borderId="0" xfId="0" applyNumberFormat="1" applyFont="1"/>
    <xf numFmtId="0" fontId="29" fillId="0" borderId="17" xfId="0" applyFont="1" applyBorder="1"/>
    <xf numFmtId="0" fontId="29" fillId="2" borderId="17" xfId="0" applyFont="1" applyFill="1" applyBorder="1" applyAlignment="1">
      <alignment wrapText="1"/>
    </xf>
    <xf numFmtId="0" fontId="29" fillId="0" borderId="17" xfId="0" applyFont="1" applyFill="1" applyBorder="1"/>
    <xf numFmtId="164" fontId="34" fillId="0" borderId="0" xfId="0" applyNumberFormat="1" applyFont="1" applyBorder="1"/>
    <xf numFmtId="0" fontId="29" fillId="0" borderId="17" xfId="0" applyFont="1" applyFill="1" applyBorder="1" applyAlignment="1">
      <alignment wrapText="1"/>
    </xf>
    <xf numFmtId="0" fontId="34" fillId="0" borderId="17" xfId="0" applyFont="1" applyBorder="1"/>
    <xf numFmtId="0" fontId="34" fillId="0" borderId="0" xfId="0" applyFont="1"/>
    <xf numFmtId="0" fontId="38" fillId="0" borderId="0" xfId="0" applyFont="1"/>
    <xf numFmtId="0" fontId="2" fillId="5" borderId="0" xfId="0" applyFont="1" applyFill="1"/>
    <xf numFmtId="0" fontId="34" fillId="5" borderId="17" xfId="0" applyFont="1" applyFill="1" applyBorder="1"/>
    <xf numFmtId="0" fontId="34" fillId="5" borderId="18" xfId="0" applyFont="1" applyFill="1" applyBorder="1"/>
    <xf numFmtId="164" fontId="34" fillId="5" borderId="18" xfId="0" applyNumberFormat="1" applyFont="1" applyFill="1" applyBorder="1"/>
    <xf numFmtId="0" fontId="2" fillId="5" borderId="0" xfId="0" applyFont="1" applyFill="1" applyBorder="1"/>
    <xf numFmtId="0" fontId="2" fillId="5" borderId="0" xfId="0" applyFont="1" applyFill="1" applyAlignment="1">
      <alignment vertical="center"/>
    </xf>
    <xf numFmtId="0" fontId="30" fillId="5" borderId="0" xfId="0" applyFont="1" applyFill="1"/>
    <xf numFmtId="0" fontId="34" fillId="5" borderId="17" xfId="0" applyFont="1" applyFill="1" applyBorder="1" applyAlignment="1">
      <alignment wrapText="1"/>
    </xf>
    <xf numFmtId="0" fontId="37" fillId="5" borderId="0" xfId="0" applyFont="1" applyFill="1"/>
    <xf numFmtId="164" fontId="37" fillId="5" borderId="0" xfId="0" applyNumberFormat="1" applyFont="1" applyFill="1" applyBorder="1"/>
    <xf numFmtId="164" fontId="37" fillId="5" borderId="0" xfId="0" applyNumberFormat="1" applyFont="1" applyFill="1"/>
    <xf numFmtId="0" fontId="2" fillId="6" borderId="0" xfId="0" applyFont="1" applyFill="1"/>
    <xf numFmtId="0" fontId="29" fillId="6" borderId="17" xfId="0" applyFont="1" applyFill="1" applyBorder="1"/>
    <xf numFmtId="0" fontId="34" fillId="6" borderId="18" xfId="0" applyFont="1" applyFill="1" applyBorder="1"/>
    <xf numFmtId="164" fontId="34" fillId="6" borderId="18" xfId="0" applyNumberFormat="1" applyFont="1" applyFill="1" applyBorder="1"/>
    <xf numFmtId="0" fontId="2" fillId="6" borderId="0" xfId="0" applyFont="1" applyFill="1" applyBorder="1"/>
    <xf numFmtId="0" fontId="2" fillId="6" borderId="0" xfId="0" applyFont="1" applyFill="1" applyAlignment="1">
      <alignment vertical="center"/>
    </xf>
    <xf numFmtId="0" fontId="29" fillId="6" borderId="11" xfId="0" applyFont="1" applyFill="1" applyBorder="1"/>
    <xf numFmtId="0" fontId="2" fillId="0" borderId="0" xfId="0" applyFont="1" applyAlignment="1">
      <alignment horizontal="center"/>
    </xf>
    <xf numFmtId="3" fontId="2" fillId="0" borderId="0" xfId="0" applyNumberFormat="1" applyFont="1" applyAlignment="1">
      <alignment horizontal="left" vertical="center"/>
    </xf>
    <xf numFmtId="0" fontId="9" fillId="0" borderId="0" xfId="0" applyFont="1" applyFill="1" applyAlignment="1">
      <alignment horizontal="center"/>
    </xf>
    <xf numFmtId="3" fontId="2" fillId="0" borderId="0" xfId="0" applyNumberFormat="1" applyFont="1" applyFill="1" applyBorder="1" applyAlignment="1">
      <alignment horizontal="center" vertical="center"/>
    </xf>
    <xf numFmtId="0" fontId="2" fillId="0" borderId="0" xfId="0" applyFont="1" applyFill="1" applyAlignment="1">
      <alignment horizontal="center"/>
    </xf>
    <xf numFmtId="3" fontId="2" fillId="0" borderId="0" xfId="0" applyNumberFormat="1" applyFont="1" applyFill="1" applyAlignment="1">
      <alignment horizontal="center"/>
    </xf>
    <xf numFmtId="3" fontId="2" fillId="0" borderId="0" xfId="0" applyNumberFormat="1" applyFont="1" applyAlignment="1">
      <alignment horizontal="center"/>
    </xf>
    <xf numFmtId="0" fontId="30" fillId="0" borderId="0" xfId="0" applyFont="1" applyAlignment="1">
      <alignment horizontal="center"/>
    </xf>
    <xf numFmtId="0" fontId="30" fillId="0" borderId="0" xfId="0" applyFont="1" applyFill="1" applyAlignment="1">
      <alignment horizontal="center"/>
    </xf>
    <xf numFmtId="3" fontId="30" fillId="0" borderId="0" xfId="0" applyNumberFormat="1" applyFont="1" applyFill="1" applyBorder="1" applyAlignment="1">
      <alignment horizontal="center" vertical="center"/>
    </xf>
    <xf numFmtId="0" fontId="1" fillId="0" borderId="0" xfId="0" applyFont="1"/>
    <xf numFmtId="3" fontId="15" fillId="0" borderId="7" xfId="0" applyNumberFormat="1" applyFont="1" applyFill="1" applyBorder="1" applyAlignment="1">
      <alignment horizontal="center" vertical="center"/>
    </xf>
    <xf numFmtId="164" fontId="2" fillId="0" borderId="0" xfId="0" applyNumberFormat="1" applyFont="1" applyAlignment="1">
      <alignment horizontal="center"/>
    </xf>
    <xf numFmtId="0" fontId="39" fillId="0" borderId="0" xfId="0" applyFont="1"/>
    <xf numFmtId="3" fontId="15" fillId="0" borderId="0" xfId="0" applyNumberFormat="1" applyFont="1" applyFill="1" applyBorder="1" applyAlignment="1">
      <alignment horizontal="center" vertical="center"/>
    </xf>
    <xf numFmtId="0" fontId="40" fillId="0" borderId="0" xfId="0" applyFont="1" applyBorder="1" applyAlignment="1">
      <alignment horizontal="center" vertical="center" wrapText="1"/>
    </xf>
    <xf numFmtId="0" fontId="42" fillId="0" borderId="0" xfId="0" applyFont="1"/>
    <xf numFmtId="165" fontId="42" fillId="2" borderId="0" xfId="0" applyNumberFormat="1" applyFont="1" applyFill="1" applyBorder="1" applyAlignment="1">
      <alignment horizontal="center" vertical="center" wrapText="1"/>
    </xf>
    <xf numFmtId="165" fontId="42" fillId="2" borderId="0" xfId="0" applyNumberFormat="1" applyFont="1" applyFill="1" applyAlignment="1">
      <alignment horizontal="center" vertical="center" wrapText="1"/>
    </xf>
    <xf numFmtId="0" fontId="42" fillId="0" borderId="0" xfId="0" applyFont="1" applyBorder="1"/>
    <xf numFmtId="0" fontId="43" fillId="4" borderId="18" xfId="0" applyFont="1" applyFill="1" applyBorder="1"/>
    <xf numFmtId="0" fontId="42" fillId="4" borderId="18" xfId="0" applyFont="1" applyFill="1" applyBorder="1"/>
    <xf numFmtId="0" fontId="42" fillId="5" borderId="18" xfId="0" applyFont="1" applyFill="1" applyBorder="1"/>
    <xf numFmtId="0" fontId="43" fillId="4" borderId="21" xfId="0" applyFont="1" applyFill="1" applyBorder="1"/>
    <xf numFmtId="0" fontId="42" fillId="6" borderId="18" xfId="0" applyFont="1" applyFill="1" applyBorder="1"/>
    <xf numFmtId="0" fontId="44" fillId="0" borderId="0" xfId="0" applyFont="1"/>
    <xf numFmtId="165" fontId="44" fillId="2" borderId="0" xfId="0" applyNumberFormat="1" applyFont="1" applyFill="1" applyAlignment="1">
      <alignment horizontal="center" vertical="center" wrapText="1"/>
    </xf>
    <xf numFmtId="165" fontId="44" fillId="2" borderId="0" xfId="0" applyNumberFormat="1" applyFont="1" applyFill="1" applyBorder="1" applyAlignment="1">
      <alignment horizontal="center" vertical="center" wrapText="1"/>
    </xf>
    <xf numFmtId="0" fontId="44" fillId="0" borderId="0" xfId="0" applyFont="1" applyBorder="1"/>
    <xf numFmtId="0" fontId="45" fillId="4" borderId="18" xfId="0" applyFont="1" applyFill="1" applyBorder="1"/>
    <xf numFmtId="0" fontId="44" fillId="4" borderId="18" xfId="0" applyFont="1" applyFill="1" applyBorder="1"/>
    <xf numFmtId="0" fontId="44" fillId="5" borderId="18" xfId="0" applyFont="1" applyFill="1" applyBorder="1"/>
    <xf numFmtId="0" fontId="45" fillId="4" borderId="21" xfId="0" applyFont="1" applyFill="1" applyBorder="1"/>
    <xf numFmtId="0" fontId="44" fillId="6" borderId="18" xfId="0" applyFont="1" applyFill="1" applyBorder="1"/>
    <xf numFmtId="0" fontId="46" fillId="0" borderId="0" xfId="0" applyFont="1"/>
    <xf numFmtId="165" fontId="46" fillId="2" borderId="0" xfId="0" applyNumberFormat="1" applyFont="1" applyFill="1" applyBorder="1" applyAlignment="1">
      <alignment horizontal="center" vertical="center" wrapText="1"/>
    </xf>
    <xf numFmtId="0" fontId="46" fillId="0" borderId="0" xfId="0" applyFont="1" applyBorder="1"/>
    <xf numFmtId="0" fontId="47" fillId="4" borderId="18" xfId="0" applyFont="1" applyFill="1" applyBorder="1"/>
    <xf numFmtId="0" fontId="47" fillId="4" borderId="19" xfId="0" applyFont="1" applyFill="1" applyBorder="1"/>
    <xf numFmtId="0" fontId="46" fillId="4" borderId="18" xfId="0" applyFont="1" applyFill="1" applyBorder="1"/>
    <xf numFmtId="0" fontId="46" fillId="4" borderId="19" xfId="0" applyFont="1" applyFill="1" applyBorder="1"/>
    <xf numFmtId="0" fontId="46" fillId="5" borderId="18" xfId="0" applyFont="1" applyFill="1" applyBorder="1"/>
    <xf numFmtId="0" fontId="46" fillId="5" borderId="19" xfId="0" applyFont="1" applyFill="1" applyBorder="1"/>
    <xf numFmtId="0" fontId="47" fillId="4" borderId="21" xfId="0" applyFont="1" applyFill="1" applyBorder="1"/>
    <xf numFmtId="0" fontId="47" fillId="4" borderId="22" xfId="0" applyFont="1" applyFill="1" applyBorder="1"/>
    <xf numFmtId="0" fontId="46" fillId="6" borderId="18" xfId="0" applyFont="1" applyFill="1" applyBorder="1"/>
    <xf numFmtId="0" fontId="46" fillId="6" borderId="19" xfId="0" applyFont="1" applyFill="1" applyBorder="1"/>
    <xf numFmtId="0" fontId="9" fillId="0" borderId="1" xfId="0" applyFont="1" applyBorder="1" applyAlignment="1">
      <alignment horizontal="center" vertical="center"/>
    </xf>
    <xf numFmtId="0" fontId="11" fillId="0" borderId="3" xfId="0" applyFont="1" applyBorder="1" applyAlignment="1">
      <alignment horizontal="left" vertical="center"/>
    </xf>
    <xf numFmtId="0" fontId="31"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31" fillId="0" borderId="15" xfId="0" applyFont="1" applyBorder="1" applyAlignment="1">
      <alignment horizontal="center"/>
    </xf>
    <xf numFmtId="0" fontId="2" fillId="0" borderId="15" xfId="0" applyFont="1" applyBorder="1" applyAlignment="1"/>
    <xf numFmtId="0" fontId="2" fillId="0" borderId="16" xfId="0" applyFont="1" applyBorder="1" applyAlignment="1"/>
    <xf numFmtId="0" fontId="31" fillId="0" borderId="0" xfId="0" applyFont="1" applyBorder="1" applyAlignment="1">
      <alignment horizontal="center"/>
    </xf>
    <xf numFmtId="0" fontId="2" fillId="0" borderId="0" xfId="0" applyFont="1" applyAlignment="1"/>
    <xf numFmtId="0" fontId="43" fillId="0" borderId="0" xfId="0" applyFont="1" applyBorder="1" applyAlignment="1">
      <alignment horizontal="center"/>
    </xf>
    <xf numFmtId="0" fontId="42" fillId="0" borderId="0" xfId="0" applyFont="1" applyAlignment="1"/>
    <xf numFmtId="49" fontId="43" fillId="0" borderId="0" xfId="0" applyNumberFormat="1" applyFont="1" applyBorder="1" applyAlignment="1">
      <alignment horizontal="center"/>
    </xf>
    <xf numFmtId="49" fontId="42" fillId="0" borderId="0" xfId="0" applyNumberFormat="1" applyFont="1" applyAlignment="1"/>
    <xf numFmtId="49" fontId="45" fillId="0" borderId="0" xfId="0" applyNumberFormat="1" applyFont="1" applyBorder="1" applyAlignment="1">
      <alignment horizontal="center"/>
    </xf>
    <xf numFmtId="49" fontId="44" fillId="0" borderId="0" xfId="0" applyNumberFormat="1" applyFont="1" applyAlignment="1"/>
    <xf numFmtId="49" fontId="47" fillId="0" borderId="0" xfId="0" applyNumberFormat="1" applyFont="1" applyBorder="1" applyAlignment="1">
      <alignment horizontal="center"/>
    </xf>
    <xf numFmtId="49" fontId="46" fillId="0" borderId="0" xfId="0" applyNumberFormat="1" applyFont="1" applyAlignment="1"/>
    <xf numFmtId="0" fontId="32" fillId="0" borderId="3" xfId="0" applyFont="1" applyBorder="1" applyAlignment="1">
      <alignment horizontal="left" vertical="center"/>
    </xf>
    <xf numFmtId="0" fontId="30" fillId="0" borderId="0" xfId="0" applyFont="1" applyAlignment="1">
      <alignment horizontal="left" wrapText="1"/>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11" fillId="0" borderId="0" xfId="0" applyFont="1" applyBorder="1" applyAlignment="1">
      <alignment horizontal="left" vertical="center"/>
    </xf>
    <xf numFmtId="0" fontId="41" fillId="0" borderId="3" xfId="0" applyFont="1" applyBorder="1" applyAlignment="1">
      <alignment horizontal="left" vertical="center"/>
    </xf>
    <xf numFmtId="0" fontId="22" fillId="0" borderId="0" xfId="0" applyFont="1" applyAlignment="1">
      <alignment wrapText="1"/>
    </xf>
    <xf numFmtId="0" fontId="0" fillId="0" borderId="0" xfId="0" applyAlignment="1">
      <alignment wrapText="1"/>
    </xf>
    <xf numFmtId="0" fontId="18" fillId="0" borderId="2" xfId="0" applyFont="1" applyBorder="1" applyAlignment="1">
      <alignment horizontal="center" vertical="center"/>
    </xf>
    <xf numFmtId="0" fontId="3"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440">
    <cellStyle name="Comma 2" xfId="30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Normal" xfId="0" builtinId="0"/>
    <cellStyle name="Normal 2" xfId="30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Population and Median Age (2011)</a:t>
            </a:r>
          </a:p>
        </c:rich>
      </c:tx>
      <c:layout/>
      <c:overlay val="0"/>
    </c:title>
    <c:autoTitleDeleted val="0"/>
    <c:plotArea>
      <c:layout/>
      <c:barChart>
        <c:barDir val="bar"/>
        <c:grouping val="clustered"/>
        <c:varyColors val="0"/>
        <c:ser>
          <c:idx val="0"/>
          <c:order val="0"/>
          <c:tx>
            <c:strRef>
              <c:f>'Pop &amp; Median Ag by Sub-corridor'!$B$4</c:f>
              <c:strCache>
                <c:ptCount val="1"/>
                <c:pt idx="0">
                  <c:v>Population </c:v>
                </c:pt>
              </c:strCache>
            </c:strRef>
          </c:tx>
          <c:spPr>
            <a:solidFill>
              <a:schemeClr val="accent3">
                <a:lumMod val="75000"/>
              </a:schemeClr>
            </a:solidFill>
          </c:spPr>
          <c:invertIfNegative val="0"/>
          <c:dLbls>
            <c:delete val="1"/>
          </c:dLbls>
          <c:cat>
            <c:strRef>
              <c:f>'Pop &amp; Median Ag by Sub-corridor'!$A$5:$A$25</c:f>
              <c:strCache>
                <c:ptCount val="21"/>
                <c:pt idx="0">
                  <c:v>Valemount &amp; Area</c:v>
                </c:pt>
                <c:pt idx="1">
                  <c:v>Christina Lake &amp; Area</c:v>
                </c:pt>
                <c:pt idx="2">
                  <c:v>Radium Hot Springs &amp; Area</c:v>
                </c:pt>
                <c:pt idx="3">
                  <c:v>Kaslo &amp; Area</c:v>
                </c:pt>
                <c:pt idx="4">
                  <c:v>Elkford</c:v>
                </c:pt>
                <c:pt idx="5">
                  <c:v>Salmo &amp; Area</c:v>
                </c:pt>
                <c:pt idx="6">
                  <c:v>Nakusp &amp; Area</c:v>
                </c:pt>
                <c:pt idx="7">
                  <c:v>Kettle Valley Area</c:v>
                </c:pt>
                <c:pt idx="8">
                  <c:v>Sparwood</c:v>
                </c:pt>
                <c:pt idx="9">
                  <c:v>Slocan Valley Area</c:v>
                </c:pt>
                <c:pt idx="10">
                  <c:v>Invermere, Canal Flats &amp; Area</c:v>
                </c:pt>
                <c:pt idx="11">
                  <c:v>Fernie &amp; Area</c:v>
                </c:pt>
                <c:pt idx="12">
                  <c:v>Golden &amp; Area</c:v>
                </c:pt>
                <c:pt idx="13">
                  <c:v>Grand Forks &amp; Area</c:v>
                </c:pt>
                <c:pt idx="14">
                  <c:v>Revelstoke &amp; Area</c:v>
                </c:pt>
                <c:pt idx="15">
                  <c:v>Kimberley &amp; Area</c:v>
                </c:pt>
                <c:pt idx="16">
                  <c:v>Creston &amp; Area</c:v>
                </c:pt>
                <c:pt idx="17">
                  <c:v>Castlegar &amp; Area</c:v>
                </c:pt>
                <c:pt idx="18">
                  <c:v>Nelson &amp; Area</c:v>
                </c:pt>
                <c:pt idx="19">
                  <c:v>Lower Columbia Area</c:v>
                </c:pt>
                <c:pt idx="20">
                  <c:v>Cranbrook &amp; Area</c:v>
                </c:pt>
              </c:strCache>
            </c:strRef>
          </c:cat>
          <c:val>
            <c:numRef>
              <c:f>'Pop &amp; Median Ag by Sub-corridor'!$B$5:$B$25</c:f>
              <c:numCache>
                <c:formatCode>General</c:formatCode>
                <c:ptCount val="21"/>
                <c:pt idx="0">
                  <c:v>1020</c:v>
                </c:pt>
                <c:pt idx="1">
                  <c:v>1391</c:v>
                </c:pt>
                <c:pt idx="2">
                  <c:v>2189</c:v>
                </c:pt>
                <c:pt idx="3">
                  <c:v>2439</c:v>
                </c:pt>
                <c:pt idx="4">
                  <c:v>2523</c:v>
                </c:pt>
                <c:pt idx="5">
                  <c:v>2736</c:v>
                </c:pt>
                <c:pt idx="6">
                  <c:v>3328</c:v>
                </c:pt>
                <c:pt idx="7">
                  <c:v>3352</c:v>
                </c:pt>
                <c:pt idx="8">
                  <c:v>3667</c:v>
                </c:pt>
                <c:pt idx="9">
                  <c:v>5284</c:v>
                </c:pt>
                <c:pt idx="10">
                  <c:v>6305</c:v>
                </c:pt>
                <c:pt idx="11">
                  <c:v>6347</c:v>
                </c:pt>
                <c:pt idx="12">
                  <c:v>6766</c:v>
                </c:pt>
                <c:pt idx="13">
                  <c:v>7172</c:v>
                </c:pt>
                <c:pt idx="14">
                  <c:v>7691</c:v>
                </c:pt>
                <c:pt idx="15">
                  <c:v>8286</c:v>
                </c:pt>
                <c:pt idx="16">
                  <c:v>13285</c:v>
                </c:pt>
                <c:pt idx="17" formatCode="#,##0">
                  <c:v>13382</c:v>
                </c:pt>
                <c:pt idx="18">
                  <c:v>17987</c:v>
                </c:pt>
                <c:pt idx="19">
                  <c:v>19223</c:v>
                </c:pt>
                <c:pt idx="20">
                  <c:v>27368</c:v>
                </c:pt>
              </c:numCache>
            </c:numRef>
          </c:val>
        </c:ser>
        <c:ser>
          <c:idx val="1"/>
          <c:order val="1"/>
          <c:tx>
            <c:strRef>
              <c:f>'Pop &amp; Median Ag by Sub-corridor'!$C$4</c:f>
              <c:strCache>
                <c:ptCount val="1"/>
                <c:pt idx="0">
                  <c:v>Median Age (years)</c:v>
                </c:pt>
              </c:strCache>
            </c:strRef>
          </c:tx>
          <c:invertIfNegative val="0"/>
          <c:dLbls>
            <c:dLbl>
              <c:idx val="0"/>
              <c:layout>
                <c:manualLayout>
                  <c:x val="1.5885520581879097E-2"/>
                  <c:y val="9.2528336803145966E-3"/>
                </c:manualLayout>
              </c:layout>
              <c:dLblPos val="outEnd"/>
              <c:showLegendKey val="0"/>
              <c:showVal val="1"/>
              <c:showCatName val="0"/>
              <c:showSerName val="0"/>
              <c:showPercent val="0"/>
              <c:showBubbleSize val="0"/>
            </c:dLbl>
            <c:dLbl>
              <c:idx val="1"/>
              <c:layout>
                <c:manualLayout>
                  <c:x val="2.5741012177792878E-2"/>
                  <c:y val="1.1566042100393246E-2"/>
                </c:manualLayout>
              </c:layout>
              <c:dLblPos val="outEnd"/>
              <c:showLegendKey val="0"/>
              <c:showVal val="1"/>
              <c:showCatName val="0"/>
              <c:showSerName val="0"/>
              <c:showPercent val="0"/>
              <c:showBubbleSize val="0"/>
            </c:dLbl>
            <c:dLbl>
              <c:idx val="2"/>
              <c:layout>
                <c:manualLayout>
                  <c:x val="4.2575918602246972E-2"/>
                  <c:y val="1.6192458940550544E-2"/>
                </c:manualLayout>
              </c:layout>
              <c:dLblPos val="outEnd"/>
              <c:showLegendKey val="0"/>
              <c:showVal val="1"/>
              <c:showCatName val="0"/>
              <c:showSerName val="0"/>
              <c:showPercent val="0"/>
              <c:showBubbleSize val="0"/>
            </c:dLbl>
            <c:dLbl>
              <c:idx val="3"/>
              <c:layout>
                <c:manualLayout>
                  <c:x val="4.4195366196385512E-2"/>
                  <c:y val="1.6192458940550544E-2"/>
                </c:manualLayout>
              </c:layout>
              <c:dLblPos val="outEnd"/>
              <c:showLegendKey val="0"/>
              <c:showVal val="1"/>
              <c:showCatName val="0"/>
              <c:showSerName val="0"/>
              <c:showPercent val="0"/>
              <c:showBubbleSize val="0"/>
            </c:dLbl>
            <c:dLbl>
              <c:idx val="4"/>
              <c:layout>
                <c:manualLayout>
                  <c:x val="4.945695761938438E-2"/>
                  <c:y val="1.6192458940550544E-2"/>
                </c:manualLayout>
              </c:layout>
              <c:dLblPos val="outEnd"/>
              <c:showLegendKey val="0"/>
              <c:showVal val="1"/>
              <c:showCatName val="0"/>
              <c:showSerName val="0"/>
              <c:showPercent val="0"/>
              <c:showBubbleSize val="0"/>
            </c:dLbl>
            <c:dLbl>
              <c:idx val="5"/>
              <c:layout>
                <c:manualLayout>
                  <c:x val="4.5985226508001104E-2"/>
                  <c:y val="1.3879250520471894E-2"/>
                </c:manualLayout>
              </c:layout>
              <c:dLblPos val="outEnd"/>
              <c:showLegendKey val="0"/>
              <c:showVal val="1"/>
              <c:showCatName val="0"/>
              <c:showSerName val="0"/>
              <c:showPercent val="0"/>
              <c:showBubbleSize val="0"/>
            </c:dLbl>
            <c:dLbl>
              <c:idx val="6"/>
              <c:layout>
                <c:manualLayout>
                  <c:x val="5.9210254262622594E-2"/>
                  <c:y val="1.8505667360629193E-2"/>
                </c:manualLayout>
              </c:layout>
              <c:dLblPos val="outEnd"/>
              <c:showLegendKey val="0"/>
              <c:showVal val="1"/>
              <c:showCatName val="0"/>
              <c:showSerName val="0"/>
              <c:showPercent val="0"/>
              <c:showBubbleSize val="0"/>
            </c:dLbl>
            <c:dLbl>
              <c:idx val="7"/>
              <c:layout>
                <c:manualLayout>
                  <c:x val="6.0826014410015103E-2"/>
                  <c:y val="1.3879250520471809E-2"/>
                </c:manualLayout>
              </c:layout>
              <c:dLblPos val="outEnd"/>
              <c:showLegendKey val="0"/>
              <c:showVal val="1"/>
              <c:showCatName val="0"/>
              <c:showSerName val="0"/>
              <c:showPercent val="0"/>
              <c:showBubbleSize val="0"/>
            </c:dLbl>
            <c:dLbl>
              <c:idx val="8"/>
              <c:layout>
                <c:manualLayout>
                  <c:x val="6.949691373876811E-2"/>
                  <c:y val="1.6192458940550544E-2"/>
                </c:manualLayout>
              </c:layout>
              <c:dLblPos val="outEnd"/>
              <c:showLegendKey val="0"/>
              <c:showVal val="1"/>
              <c:showCatName val="0"/>
              <c:showSerName val="0"/>
              <c:showPercent val="0"/>
              <c:showBubbleSize val="0"/>
            </c:dLbl>
            <c:dLbl>
              <c:idx val="9"/>
              <c:layout>
                <c:manualLayout>
                  <c:x val="9.9386698589419925E-2"/>
                  <c:y val="1.8505667360629193E-2"/>
                </c:manualLayout>
              </c:layout>
              <c:dLblPos val="outEnd"/>
              <c:showLegendKey val="0"/>
              <c:showVal val="1"/>
              <c:showCatName val="0"/>
              <c:showSerName val="0"/>
              <c:showPercent val="0"/>
              <c:showBubbleSize val="0"/>
            </c:dLbl>
            <c:dLbl>
              <c:idx val="10"/>
              <c:layout>
                <c:manualLayout>
                  <c:x val="0.12120887673787389"/>
                  <c:y val="1.6192458940550544E-2"/>
                </c:manualLayout>
              </c:layout>
              <c:dLblPos val="outEnd"/>
              <c:showLegendKey val="0"/>
              <c:showVal val="1"/>
              <c:showCatName val="0"/>
              <c:showSerName val="0"/>
              <c:showPercent val="0"/>
              <c:showBubbleSize val="0"/>
            </c:dLbl>
            <c:dLbl>
              <c:idx val="11"/>
              <c:layout>
                <c:manualLayout>
                  <c:x val="0.11965738351948355"/>
                  <c:y val="1.6192458940550544E-2"/>
                </c:manualLayout>
              </c:layout>
              <c:dLblPos val="outEnd"/>
              <c:showLegendKey val="0"/>
              <c:showVal val="1"/>
              <c:showCatName val="0"/>
              <c:showSerName val="0"/>
              <c:showPercent val="0"/>
              <c:showBubbleSize val="0"/>
            </c:dLbl>
            <c:dLbl>
              <c:idx val="12"/>
              <c:layout>
                <c:manualLayout>
                  <c:x val="0.14349827197843837"/>
                  <c:y val="1.3879072776186075E-2"/>
                </c:manualLayout>
              </c:layout>
              <c:dLblPos val="outEnd"/>
              <c:showLegendKey val="0"/>
              <c:showVal val="1"/>
              <c:showCatName val="0"/>
              <c:showSerName val="0"/>
              <c:showPercent val="0"/>
              <c:showBubbleSize val="0"/>
            </c:dLbl>
            <c:dLbl>
              <c:idx val="13"/>
              <c:layout>
                <c:manualLayout>
                  <c:x val="0.17450781774062119"/>
                  <c:y val="1.8967789309433741E-2"/>
                </c:manualLayout>
              </c:layout>
              <c:dLblPos val="outEnd"/>
              <c:showLegendKey val="0"/>
              <c:showVal val="1"/>
              <c:showCatName val="0"/>
              <c:showSerName val="0"/>
              <c:showPercent val="0"/>
              <c:showBubbleSize val="0"/>
            </c:dLbl>
            <c:dLbl>
              <c:idx val="14"/>
              <c:layout>
                <c:manualLayout>
                  <c:x val="0.17563166954044981"/>
                  <c:y val="2.4518937630714614E-2"/>
                </c:manualLayout>
              </c:layout>
              <c:dLblPos val="outEnd"/>
              <c:showLegendKey val="0"/>
              <c:showVal val="1"/>
              <c:showCatName val="0"/>
              <c:showSerName val="0"/>
              <c:showPercent val="0"/>
              <c:showBubbleSize val="0"/>
            </c:dLbl>
            <c:dLbl>
              <c:idx val="15"/>
              <c:layout>
                <c:manualLayout>
                  <c:x val="0.18106064357735729"/>
                  <c:y val="1.850557606194313E-2"/>
                </c:manualLayout>
              </c:layout>
              <c:dLblPos val="outEnd"/>
              <c:showLegendKey val="0"/>
              <c:showVal val="1"/>
              <c:showCatName val="0"/>
              <c:showSerName val="0"/>
              <c:showPercent val="0"/>
              <c:showBubbleSize val="0"/>
            </c:dLbl>
            <c:dLbl>
              <c:idx val="16"/>
              <c:layout>
                <c:manualLayout>
                  <c:x val="0.30141318098530995"/>
                  <c:y val="2.0818827704821661E-2"/>
                </c:manualLayout>
              </c:layout>
              <c:dLblPos val="outEnd"/>
              <c:showLegendKey val="0"/>
              <c:showVal val="1"/>
              <c:showCatName val="0"/>
              <c:showSerName val="0"/>
              <c:showPercent val="0"/>
              <c:showBubbleSize val="0"/>
            </c:dLbl>
            <c:dLbl>
              <c:idx val="17"/>
              <c:layout>
                <c:manualLayout>
                  <c:x val="0.30672825416548488"/>
                  <c:y val="2.3594292595190795E-2"/>
                </c:manualLayout>
              </c:layout>
              <c:dLblPos val="outEnd"/>
              <c:showLegendKey val="0"/>
              <c:showVal val="1"/>
              <c:showCatName val="0"/>
              <c:showSerName val="0"/>
              <c:showPercent val="0"/>
              <c:showBubbleSize val="0"/>
            </c:dLbl>
            <c:dLbl>
              <c:idx val="18"/>
              <c:layout>
                <c:manualLayout>
                  <c:x val="0.41253404645174069"/>
                  <c:y val="2.1281040952312268E-2"/>
                </c:manualLayout>
              </c:layout>
              <c:dLblPos val="outEnd"/>
              <c:showLegendKey val="0"/>
              <c:showVal val="1"/>
              <c:showCatName val="0"/>
              <c:showSerName val="0"/>
              <c:showPercent val="0"/>
              <c:showBubbleSize val="0"/>
            </c:dLbl>
            <c:dLbl>
              <c:idx val="19"/>
              <c:layout>
                <c:manualLayout>
                  <c:x val="0.44781329863784181"/>
                  <c:y val="2.0245377321173739E-2"/>
                </c:manualLayout>
              </c:layout>
              <c:dLblPos val="outEnd"/>
              <c:showLegendKey val="0"/>
              <c:showVal val="1"/>
              <c:showCatName val="0"/>
              <c:showSerName val="0"/>
              <c:showPercent val="0"/>
              <c:showBubbleSize val="0"/>
            </c:dLbl>
            <c:dLbl>
              <c:idx val="20"/>
              <c:layout>
                <c:manualLayout>
                  <c:x val="0.63646463145794596"/>
                  <c:y val="1.5267897924083387E-2"/>
                </c:manualLayout>
              </c:layout>
              <c:dLblPos val="outEnd"/>
              <c:showLegendKey val="0"/>
              <c:showVal val="1"/>
              <c:showCatName val="0"/>
              <c:showSerName val="0"/>
              <c:showPercent val="0"/>
              <c:showBubbleSize val="0"/>
            </c:dLbl>
            <c:dLblPos val="ctr"/>
            <c:showLegendKey val="0"/>
            <c:showVal val="1"/>
            <c:showCatName val="0"/>
            <c:showSerName val="0"/>
            <c:showPercent val="0"/>
            <c:showBubbleSize val="0"/>
            <c:showLeaderLines val="0"/>
          </c:dLbls>
          <c:cat>
            <c:strRef>
              <c:f>'Pop &amp; Median Ag by Sub-corridor'!$A$5:$A$25</c:f>
              <c:strCache>
                <c:ptCount val="21"/>
                <c:pt idx="0">
                  <c:v>Valemount &amp; Area</c:v>
                </c:pt>
                <c:pt idx="1">
                  <c:v>Christina Lake &amp; Area</c:v>
                </c:pt>
                <c:pt idx="2">
                  <c:v>Radium Hot Springs &amp; Area</c:v>
                </c:pt>
                <c:pt idx="3">
                  <c:v>Kaslo &amp; Area</c:v>
                </c:pt>
                <c:pt idx="4">
                  <c:v>Elkford</c:v>
                </c:pt>
                <c:pt idx="5">
                  <c:v>Salmo &amp; Area</c:v>
                </c:pt>
                <c:pt idx="6">
                  <c:v>Nakusp &amp; Area</c:v>
                </c:pt>
                <c:pt idx="7">
                  <c:v>Kettle Valley Area</c:v>
                </c:pt>
                <c:pt idx="8">
                  <c:v>Sparwood</c:v>
                </c:pt>
                <c:pt idx="9">
                  <c:v>Slocan Valley Area</c:v>
                </c:pt>
                <c:pt idx="10">
                  <c:v>Invermere, Canal Flats &amp; Area</c:v>
                </c:pt>
                <c:pt idx="11">
                  <c:v>Fernie &amp; Area</c:v>
                </c:pt>
                <c:pt idx="12">
                  <c:v>Golden &amp; Area</c:v>
                </c:pt>
                <c:pt idx="13">
                  <c:v>Grand Forks &amp; Area</c:v>
                </c:pt>
                <c:pt idx="14">
                  <c:v>Revelstoke &amp; Area</c:v>
                </c:pt>
                <c:pt idx="15">
                  <c:v>Kimberley &amp; Area</c:v>
                </c:pt>
                <c:pt idx="16">
                  <c:v>Creston &amp; Area</c:v>
                </c:pt>
                <c:pt idx="17">
                  <c:v>Castlegar &amp; Area</c:v>
                </c:pt>
                <c:pt idx="18">
                  <c:v>Nelson &amp; Area</c:v>
                </c:pt>
                <c:pt idx="19">
                  <c:v>Lower Columbia Area</c:v>
                </c:pt>
                <c:pt idx="20">
                  <c:v>Cranbrook &amp; Area</c:v>
                </c:pt>
              </c:strCache>
            </c:strRef>
          </c:cat>
          <c:val>
            <c:numRef>
              <c:f>'Pop &amp; Median Ag by Sub-corridor'!$C$5:$C$25</c:f>
              <c:numCache>
                <c:formatCode>General</c:formatCode>
                <c:ptCount val="21"/>
                <c:pt idx="0">
                  <c:v>44.4</c:v>
                </c:pt>
                <c:pt idx="1">
                  <c:v>53.9</c:v>
                </c:pt>
                <c:pt idx="2">
                  <c:v>48.1</c:v>
                </c:pt>
                <c:pt idx="3">
                  <c:v>50.9</c:v>
                </c:pt>
                <c:pt idx="4">
                  <c:v>38</c:v>
                </c:pt>
                <c:pt idx="5">
                  <c:v>44.7</c:v>
                </c:pt>
                <c:pt idx="6">
                  <c:v>52.9</c:v>
                </c:pt>
                <c:pt idx="7">
                  <c:v>55.9</c:v>
                </c:pt>
                <c:pt idx="8">
                  <c:v>39.6</c:v>
                </c:pt>
                <c:pt idx="9">
                  <c:v>51</c:v>
                </c:pt>
                <c:pt idx="10">
                  <c:v>46.8</c:v>
                </c:pt>
                <c:pt idx="11">
                  <c:v>40.4</c:v>
                </c:pt>
                <c:pt idx="12">
                  <c:v>40.5</c:v>
                </c:pt>
                <c:pt idx="13">
                  <c:v>52.3</c:v>
                </c:pt>
                <c:pt idx="14">
                  <c:v>44.3</c:v>
                </c:pt>
                <c:pt idx="15">
                  <c:v>49.3</c:v>
                </c:pt>
                <c:pt idx="16">
                  <c:v>48.8</c:v>
                </c:pt>
                <c:pt idx="17">
                  <c:v>45.4</c:v>
                </c:pt>
                <c:pt idx="18">
                  <c:v>44.9</c:v>
                </c:pt>
                <c:pt idx="19">
                  <c:v>46.9</c:v>
                </c:pt>
                <c:pt idx="20">
                  <c:v>46.5</c:v>
                </c:pt>
              </c:numCache>
            </c:numRef>
          </c:val>
        </c:ser>
        <c:dLbls>
          <c:showLegendKey val="0"/>
          <c:showVal val="1"/>
          <c:showCatName val="0"/>
          <c:showSerName val="0"/>
          <c:showPercent val="0"/>
          <c:showBubbleSize val="0"/>
        </c:dLbls>
        <c:gapWidth val="0"/>
        <c:axId val="112163456"/>
        <c:axId val="113109248"/>
      </c:barChart>
      <c:catAx>
        <c:axId val="112163456"/>
        <c:scaling>
          <c:orientation val="minMax"/>
        </c:scaling>
        <c:delete val="0"/>
        <c:axPos val="l"/>
        <c:majorTickMark val="out"/>
        <c:minorTickMark val="none"/>
        <c:tickLblPos val="nextTo"/>
        <c:crossAx val="113109248"/>
        <c:crosses val="autoZero"/>
        <c:auto val="1"/>
        <c:lblAlgn val="ctr"/>
        <c:lblOffset val="100"/>
        <c:noMultiLvlLbl val="0"/>
      </c:catAx>
      <c:valAx>
        <c:axId val="113109248"/>
        <c:scaling>
          <c:orientation val="minMax"/>
        </c:scaling>
        <c:delete val="0"/>
        <c:axPos val="b"/>
        <c:minorGridlines/>
        <c:numFmt formatCode="General" sourceLinked="1"/>
        <c:majorTickMark val="out"/>
        <c:minorTickMark val="none"/>
        <c:tickLblPos val="nextTo"/>
        <c:crossAx val="112163456"/>
        <c:crosses val="autoZero"/>
        <c:crossBetween val="between"/>
        <c:minorUnit val="2500"/>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'Standard Mortality Ratio'!$B$3</c:f>
          <c:strCache>
            <c:ptCount val="1"/>
            <c:pt idx="0">
              <c:v>Standard Mortality Ratio by Local Health Area, 2001/2005-2006/2010</c:v>
            </c:pt>
          </c:strCache>
        </c:strRef>
      </c:tx>
      <c:layout>
        <c:manualLayout>
          <c:xMode val="edge"/>
          <c:yMode val="edge"/>
          <c:x val="0.16163637125146599"/>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6077714317400499"/>
          <c:w val="0.66202383485848026"/>
          <c:h val="0.75651297549073993"/>
        </c:manualLayout>
      </c:layout>
      <c:barChart>
        <c:barDir val="bar"/>
        <c:grouping val="clustered"/>
        <c:varyColors val="0"/>
        <c:ser>
          <c:idx val="0"/>
          <c:order val="0"/>
          <c:tx>
            <c:strRef>
              <c:f>'Standard Mortality Ratio'!$B$3</c:f>
              <c:strCache>
                <c:ptCount val="1"/>
                <c:pt idx="0">
                  <c:v>Standard Mortality Ratio by Local Health Area, 2001/2005-2006/2010</c:v>
                </c:pt>
              </c:strCache>
            </c:strRef>
          </c:tx>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11.5%</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9.3%</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9.5%</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17.6%</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21.5%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1.3%</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6.6%</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5.0%</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20.5%</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3.9%</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3.3%</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1.3%</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'Standard Mortality Ratio'!$B$6:$B$22</c:f>
              <c:strCache>
                <c:ptCount val="16"/>
                <c:pt idx="0">
                  <c:v>Trail LHA</c:v>
                </c:pt>
                <c:pt idx="1">
                  <c:v>Castlegar LHA</c:v>
                </c:pt>
                <c:pt idx="2">
                  <c:v>Grand Forks LHA</c:v>
                </c:pt>
                <c:pt idx="3">
                  <c:v>Cranbrook LHA</c:v>
                </c:pt>
                <c:pt idx="4">
                  <c:v>Creston LHA</c:v>
                </c:pt>
                <c:pt idx="5">
                  <c:v>Golden LHA</c:v>
                </c:pt>
                <c:pt idx="6">
                  <c:v>Nelson LHA</c:v>
                </c:pt>
                <c:pt idx="7">
                  <c:v>Kimberley LHA</c:v>
                </c:pt>
                <c:pt idx="8">
                  <c:v>Fernie LHA</c:v>
                </c:pt>
                <c:pt idx="9">
                  <c:v>Kootenay Lake LHA</c:v>
                </c:pt>
                <c:pt idx="10">
                  <c:v>Arrow Lakes LHA</c:v>
                </c:pt>
                <c:pt idx="11">
                  <c:v>Revelstoke LHA</c:v>
                </c:pt>
                <c:pt idx="12">
                  <c:v>Kettle Valley LHA</c:v>
                </c:pt>
                <c:pt idx="13">
                  <c:v>Windermere LHA</c:v>
                </c:pt>
                <c:pt idx="15">
                  <c:v>BC</c:v>
                </c:pt>
              </c:strCache>
            </c:strRef>
          </c:cat>
          <c:val>
            <c:numRef>
              <c:f>'Standard Mortality Ratio'!$D$6:$D$22</c:f>
              <c:numCache>
                <c:formatCode>0.00</c:formatCode>
                <c:ptCount val="16"/>
                <c:pt idx="0">
                  <c:v>1.2710846455283746</c:v>
                </c:pt>
                <c:pt idx="1">
                  <c:v>1.2129151570255143</c:v>
                </c:pt>
                <c:pt idx="2">
                  <c:v>1.1717157469507271</c:v>
                </c:pt>
                <c:pt idx="3">
                  <c:v>1.1375648309157746</c:v>
                </c:pt>
                <c:pt idx="4">
                  <c:v>1.0937382856954585</c:v>
                </c:pt>
                <c:pt idx="5">
                  <c:v>1.093090491396685</c:v>
                </c:pt>
                <c:pt idx="6">
                  <c:v>1.0638534002528583</c:v>
                </c:pt>
                <c:pt idx="7">
                  <c:v>1.0549620648912084</c:v>
                </c:pt>
                <c:pt idx="8">
                  <c:v>1.0498493192370482</c:v>
                </c:pt>
                <c:pt idx="9">
                  <c:v>1.0486672659644567</c:v>
                </c:pt>
                <c:pt idx="10">
                  <c:v>1.0387764631407608</c:v>
                </c:pt>
                <c:pt idx="11">
                  <c:v>1.0281675583350236</c:v>
                </c:pt>
                <c:pt idx="12">
                  <c:v>0.84094715182057422</c:v>
                </c:pt>
                <c:pt idx="13">
                  <c:v>0.79964438014176098</c:v>
                </c:pt>
                <c:pt idx="15">
                  <c:v>1</c:v>
                </c:pt>
              </c:numCache>
            </c:numRef>
          </c:val>
        </c:ser>
        <c:dLbls>
          <c:showLegendKey val="0"/>
          <c:showVal val="0"/>
          <c:showCatName val="0"/>
          <c:showSerName val="0"/>
          <c:showPercent val="0"/>
          <c:showBubbleSize val="0"/>
        </c:dLbls>
        <c:gapWidth val="50"/>
        <c:axId val="126321792"/>
        <c:axId val="126323328"/>
      </c:barChart>
      <c:catAx>
        <c:axId val="126321792"/>
        <c:scaling>
          <c:orientation val="minMax"/>
        </c:scaling>
        <c:delete val="0"/>
        <c:axPos val="l"/>
        <c:majorTickMark val="out"/>
        <c:minorTickMark val="none"/>
        <c:tickLblPos val="nextTo"/>
        <c:txPr>
          <a:bodyPr/>
          <a:lstStyle/>
          <a:p>
            <a:pPr>
              <a:defRPr sz="1000"/>
            </a:pPr>
            <a:endParaRPr lang="en-US"/>
          </a:p>
        </c:txPr>
        <c:crossAx val="126323328"/>
        <c:crosses val="autoZero"/>
        <c:auto val="1"/>
        <c:lblAlgn val="ctr"/>
        <c:lblOffset val="100"/>
        <c:noMultiLvlLbl val="0"/>
      </c:catAx>
      <c:valAx>
        <c:axId val="126323328"/>
        <c:scaling>
          <c:orientation val="minMax"/>
        </c:scaling>
        <c:delete val="0"/>
        <c:axPos val="b"/>
        <c:majorGridlines/>
        <c:numFmt formatCode="0.00" sourceLinked="1"/>
        <c:majorTickMark val="out"/>
        <c:minorTickMark val="none"/>
        <c:tickLblPos val="nextTo"/>
        <c:crossAx val="12632179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'Standard Mortality Ratio'!$H$3:$K$3</c:f>
          <c:strCache>
            <c:ptCount val="1"/>
            <c:pt idx="0">
              <c:v>Standard Mortality Ratio by Health Authority, 2001/2005-2006/2010</c:v>
            </c:pt>
          </c:strCache>
        </c:strRef>
      </c:tx>
      <c:layout>
        <c:manualLayout>
          <c:xMode val="edge"/>
          <c:yMode val="edge"/>
          <c:x val="0.19201614671583803"/>
          <c:y val="1.1406408357371202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8992400203705903"/>
          <c:w val="0.66202383485848026"/>
          <c:h val="0.68290946840600109"/>
        </c:manualLayout>
      </c:layout>
      <c:barChart>
        <c:barDir val="bar"/>
        <c:grouping val="clustered"/>
        <c:varyColors val="0"/>
        <c:ser>
          <c:idx val="0"/>
          <c:order val="0"/>
          <c:tx>
            <c:strRef>
              <c:f>'Standard Mortality Ratio'!$B$3</c:f>
              <c:strCache>
                <c:ptCount val="1"/>
                <c:pt idx="0">
                  <c:v>Standard Mortality Ratio by Local Health Area, 2001/2005-2006/2010</c:v>
                </c:pt>
              </c:strCache>
            </c:strRef>
          </c:tx>
          <c:spPr>
            <a:solidFill>
              <a:schemeClr val="accent3"/>
            </a:solidFill>
          </c:spPr>
          <c:invertIfNegative val="0"/>
          <c:dPt>
            <c:idx val="1"/>
            <c:invertIfNegative val="0"/>
            <c:bubble3D val="0"/>
            <c:spPr>
              <a:solidFill>
                <a:schemeClr val="accent1"/>
              </a:solidFill>
            </c:spPr>
          </c:dPt>
          <c:dPt>
            <c:idx val="6"/>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11.5%</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9.3%</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9.5%</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17.6%</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21.5%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1.3%</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6.6%</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5.0%</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20.5%</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3.9%</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3.3%</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1.3%</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'Standard Mortality Ratio'!$H$6:$H$12</c:f>
              <c:strCache>
                <c:ptCount val="7"/>
                <c:pt idx="0">
                  <c:v>Northern</c:v>
                </c:pt>
                <c:pt idx="1">
                  <c:v>Interior</c:v>
                </c:pt>
                <c:pt idx="2">
                  <c:v>Vancouver Island</c:v>
                </c:pt>
                <c:pt idx="3">
                  <c:v>Fraser</c:v>
                </c:pt>
                <c:pt idx="4">
                  <c:v>Vancouver Coastal</c:v>
                </c:pt>
                <c:pt idx="6">
                  <c:v>BC</c:v>
                </c:pt>
              </c:strCache>
            </c:strRef>
          </c:cat>
          <c:val>
            <c:numRef>
              <c:f>'Standard Mortality Ratio'!$J$6:$J$12</c:f>
              <c:numCache>
                <c:formatCode>0.00</c:formatCode>
                <c:ptCount val="7"/>
                <c:pt idx="0">
                  <c:v>1.2649480386264924</c:v>
                </c:pt>
                <c:pt idx="1">
                  <c:v>1.0750905694694552</c:v>
                </c:pt>
                <c:pt idx="2">
                  <c:v>1.0163604269365993</c:v>
                </c:pt>
                <c:pt idx="3">
                  <c:v>0.99810421295342977</c:v>
                </c:pt>
                <c:pt idx="4">
                  <c:v>0.87637100594795903</c:v>
                </c:pt>
                <c:pt idx="6">
                  <c:v>1</c:v>
                </c:pt>
              </c:numCache>
            </c:numRef>
          </c:val>
        </c:ser>
        <c:dLbls>
          <c:showLegendKey val="0"/>
          <c:showVal val="0"/>
          <c:showCatName val="0"/>
          <c:showSerName val="0"/>
          <c:showPercent val="0"/>
          <c:showBubbleSize val="0"/>
        </c:dLbls>
        <c:gapWidth val="50"/>
        <c:axId val="126733696"/>
        <c:axId val="126735488"/>
      </c:barChart>
      <c:catAx>
        <c:axId val="126733696"/>
        <c:scaling>
          <c:orientation val="minMax"/>
        </c:scaling>
        <c:delete val="0"/>
        <c:axPos val="l"/>
        <c:majorTickMark val="out"/>
        <c:minorTickMark val="none"/>
        <c:tickLblPos val="nextTo"/>
        <c:txPr>
          <a:bodyPr/>
          <a:lstStyle/>
          <a:p>
            <a:pPr>
              <a:defRPr sz="1000"/>
            </a:pPr>
            <a:endParaRPr lang="en-US"/>
          </a:p>
        </c:txPr>
        <c:crossAx val="126735488"/>
        <c:crosses val="autoZero"/>
        <c:auto val="1"/>
        <c:lblAlgn val="ctr"/>
        <c:lblOffset val="100"/>
        <c:noMultiLvlLbl val="0"/>
      </c:catAx>
      <c:valAx>
        <c:axId val="126735488"/>
        <c:scaling>
          <c:orientation val="minMax"/>
        </c:scaling>
        <c:delete val="0"/>
        <c:axPos val="b"/>
        <c:majorGridlines/>
        <c:numFmt formatCode="0.00" sourceLinked="1"/>
        <c:majorTickMark val="out"/>
        <c:minorTickMark val="none"/>
        <c:tickLblPos val="nextTo"/>
        <c:crossAx val="126733696"/>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'Alcohol Related Deaths'!$B$3:$E$3</c:f>
          <c:strCache>
            <c:ptCount val="1"/>
            <c:pt idx="0">
              <c:v>Alcohol Related Deaths (SMR) by Local Health Area, 2001/2005-2006/2010</c:v>
            </c:pt>
          </c:strCache>
        </c:strRef>
      </c:tx>
      <c:layout>
        <c:manualLayout>
          <c:xMode val="edge"/>
          <c:yMode val="edge"/>
          <c:x val="0.16163637125146599"/>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6077714317400499"/>
          <c:w val="0.66202383485848026"/>
          <c:h val="0.75651297549073993"/>
        </c:manualLayout>
      </c:layout>
      <c:barChart>
        <c:barDir val="bar"/>
        <c:grouping val="clustered"/>
        <c:varyColors val="0"/>
        <c:ser>
          <c:idx val="0"/>
          <c:order val="0"/>
          <c:tx>
            <c:strRef>
              <c:f>'Alcohol Related Deaths'!$B$3</c:f>
              <c:strCache>
                <c:ptCount val="1"/>
                <c:pt idx="0">
                  <c:v>Alcohol Related Deaths (SMR) by Local Health Area, 2001/2005-2006/2010</c:v>
                </c:pt>
              </c:strCache>
            </c:strRef>
          </c:tx>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11.4%</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4.7%</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15.6%</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27.8%</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6.9%</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5.5%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25.0%</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2.7%</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9.2%</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37.2%</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11.6%</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4.5%</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18.5%</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30.0%</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'Alcohol Related Deaths'!$B$6:$B$22</c:f>
              <c:strCache>
                <c:ptCount val="16"/>
                <c:pt idx="0">
                  <c:v>Trail LHA</c:v>
                </c:pt>
                <c:pt idx="1">
                  <c:v>Arrow Lakes LHA</c:v>
                </c:pt>
                <c:pt idx="2">
                  <c:v>Kimberley LHA</c:v>
                </c:pt>
                <c:pt idx="3">
                  <c:v>Castlegar LHA</c:v>
                </c:pt>
                <c:pt idx="4">
                  <c:v>Nelson LHA</c:v>
                </c:pt>
                <c:pt idx="5">
                  <c:v>Cranbrook LHA</c:v>
                </c:pt>
                <c:pt idx="6">
                  <c:v>Grand Forks LHA</c:v>
                </c:pt>
                <c:pt idx="7">
                  <c:v>Golden LHA</c:v>
                </c:pt>
                <c:pt idx="8">
                  <c:v>Windermere LHA</c:v>
                </c:pt>
                <c:pt idx="9">
                  <c:v>Kootenay Lake LHA</c:v>
                </c:pt>
                <c:pt idx="10">
                  <c:v>Fernie LHA</c:v>
                </c:pt>
                <c:pt idx="11">
                  <c:v>Revelstoke LHA</c:v>
                </c:pt>
                <c:pt idx="12">
                  <c:v>Kettle Valley LHA</c:v>
                </c:pt>
                <c:pt idx="13">
                  <c:v>Creston LHA</c:v>
                </c:pt>
                <c:pt idx="15">
                  <c:v>BC</c:v>
                </c:pt>
              </c:strCache>
            </c:strRef>
          </c:cat>
          <c:val>
            <c:numRef>
              <c:f>'Alcohol Related Deaths'!$D$6:$D$22</c:f>
              <c:numCache>
                <c:formatCode>0.00</c:formatCode>
                <c:ptCount val="16"/>
                <c:pt idx="0">
                  <c:v>1.9385505531981517</c:v>
                </c:pt>
                <c:pt idx="1">
                  <c:v>1.6573865514912827</c:v>
                </c:pt>
                <c:pt idx="2">
                  <c:v>1.5726011255193191</c:v>
                </c:pt>
                <c:pt idx="3">
                  <c:v>1.5593151778976948</c:v>
                </c:pt>
                <c:pt idx="4">
                  <c:v>1.4752552574334314</c:v>
                </c:pt>
                <c:pt idx="5">
                  <c:v>1.4564481880937374</c:v>
                </c:pt>
                <c:pt idx="6">
                  <c:v>1.4244854539168053</c:v>
                </c:pt>
                <c:pt idx="7">
                  <c:v>1.1811125906442788</c:v>
                </c:pt>
                <c:pt idx="8">
                  <c:v>1.1464626250092409</c:v>
                </c:pt>
                <c:pt idx="9">
                  <c:v>1.1249048300627766</c:v>
                </c:pt>
                <c:pt idx="10">
                  <c:v>1.0780180611534882</c:v>
                </c:pt>
                <c:pt idx="11">
                  <c:v>1.0030743973609562</c:v>
                </c:pt>
                <c:pt idx="12">
                  <c:v>1.0027582280190102</c:v>
                </c:pt>
                <c:pt idx="13">
                  <c:v>0.89571086132709499</c:v>
                </c:pt>
                <c:pt idx="15">
                  <c:v>1</c:v>
                </c:pt>
              </c:numCache>
            </c:numRef>
          </c:val>
        </c:ser>
        <c:dLbls>
          <c:showLegendKey val="0"/>
          <c:showVal val="0"/>
          <c:showCatName val="0"/>
          <c:showSerName val="0"/>
          <c:showPercent val="0"/>
          <c:showBubbleSize val="0"/>
        </c:dLbls>
        <c:gapWidth val="50"/>
        <c:axId val="126798080"/>
        <c:axId val="126849024"/>
      </c:barChart>
      <c:catAx>
        <c:axId val="126798080"/>
        <c:scaling>
          <c:orientation val="minMax"/>
        </c:scaling>
        <c:delete val="0"/>
        <c:axPos val="l"/>
        <c:majorTickMark val="out"/>
        <c:minorTickMark val="none"/>
        <c:tickLblPos val="nextTo"/>
        <c:txPr>
          <a:bodyPr/>
          <a:lstStyle/>
          <a:p>
            <a:pPr>
              <a:defRPr sz="1000"/>
            </a:pPr>
            <a:endParaRPr lang="en-US"/>
          </a:p>
        </c:txPr>
        <c:crossAx val="126849024"/>
        <c:crosses val="autoZero"/>
        <c:auto val="1"/>
        <c:lblAlgn val="ctr"/>
        <c:lblOffset val="100"/>
        <c:noMultiLvlLbl val="0"/>
      </c:catAx>
      <c:valAx>
        <c:axId val="126849024"/>
        <c:scaling>
          <c:orientation val="minMax"/>
        </c:scaling>
        <c:delete val="0"/>
        <c:axPos val="b"/>
        <c:majorGridlines/>
        <c:numFmt formatCode="0.00" sourceLinked="1"/>
        <c:majorTickMark val="out"/>
        <c:minorTickMark val="none"/>
        <c:tickLblPos val="nextTo"/>
        <c:crossAx val="126798080"/>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'Alcohol Related Deaths'!$I$3:$L$3</c:f>
          <c:strCache>
            <c:ptCount val="1"/>
            <c:pt idx="0">
              <c:v>Alcohol Related Deaths (SMR) by Health Authority, 2001/2005-2006/2010</c:v>
            </c:pt>
          </c:strCache>
        </c:strRef>
      </c:tx>
      <c:layout>
        <c:manualLayout>
          <c:xMode val="edge"/>
          <c:yMode val="edge"/>
          <c:x val="0.20588408473277103"/>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21159458710877199"/>
          <c:w val="0.66202383485848026"/>
          <c:h val="0.68616112056344702"/>
        </c:manualLayout>
      </c:layout>
      <c:barChart>
        <c:barDir val="bar"/>
        <c:grouping val="clustered"/>
        <c:varyColors val="0"/>
        <c:ser>
          <c:idx val="0"/>
          <c:order val="0"/>
          <c:tx>
            <c:strRef>
              <c:f>'Alcohol Related Deaths'!$B$3</c:f>
              <c:strCache>
                <c:ptCount val="1"/>
                <c:pt idx="0">
                  <c:v>Alcohol Related Deaths (SMR) by Local Health Area, 2001/2005-2006/2010</c:v>
                </c:pt>
              </c:strCache>
            </c:strRef>
          </c:tx>
          <c:spPr>
            <a:solidFill>
              <a:schemeClr val="accent3"/>
            </a:solidFill>
          </c:spPr>
          <c:invertIfNegative val="0"/>
          <c:dPt>
            <c:idx val="2"/>
            <c:invertIfNegative val="0"/>
            <c:bubble3D val="0"/>
            <c:spPr>
              <a:solidFill>
                <a:schemeClr val="accent1"/>
              </a:solidFill>
            </c:spPr>
          </c:dPt>
          <c:dPt>
            <c:idx val="6"/>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20.7%</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11.1%</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1.8%</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0.4%</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17.9%</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5.5%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2.7%</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9.2%</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37.2%</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11.6%</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4.5%</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18.5%</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30.0%</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'Alcohol Related Deaths'!$I$6:$I$12</c:f>
              <c:strCache>
                <c:ptCount val="7"/>
                <c:pt idx="0">
                  <c:v>Northern</c:v>
                </c:pt>
                <c:pt idx="1">
                  <c:v>Vancouver Island</c:v>
                </c:pt>
                <c:pt idx="2">
                  <c:v>Interior</c:v>
                </c:pt>
                <c:pt idx="3">
                  <c:v>Fraser</c:v>
                </c:pt>
                <c:pt idx="4">
                  <c:v>Vancouver Coastal</c:v>
                </c:pt>
                <c:pt idx="6">
                  <c:v>BC</c:v>
                </c:pt>
              </c:strCache>
            </c:strRef>
          </c:cat>
          <c:val>
            <c:numRef>
              <c:f>'Alcohol Related Deaths'!$K$6:$K$12</c:f>
              <c:numCache>
                <c:formatCode>0.00</c:formatCode>
                <c:ptCount val="7"/>
                <c:pt idx="0">
                  <c:v>1.7744956064873136</c:v>
                </c:pt>
                <c:pt idx="1">
                  <c:v>1.2664418489456548</c:v>
                </c:pt>
                <c:pt idx="2">
                  <c:v>1.2472926981761905</c:v>
                </c:pt>
                <c:pt idx="3">
                  <c:v>0.78329164390222372</c:v>
                </c:pt>
                <c:pt idx="4">
                  <c:v>0.69784133820423078</c:v>
                </c:pt>
                <c:pt idx="6">
                  <c:v>1</c:v>
                </c:pt>
              </c:numCache>
            </c:numRef>
          </c:val>
        </c:ser>
        <c:dLbls>
          <c:showLegendKey val="0"/>
          <c:showVal val="0"/>
          <c:showCatName val="0"/>
          <c:showSerName val="0"/>
          <c:showPercent val="0"/>
          <c:showBubbleSize val="0"/>
        </c:dLbls>
        <c:gapWidth val="50"/>
        <c:axId val="126870272"/>
        <c:axId val="126871808"/>
      </c:barChart>
      <c:catAx>
        <c:axId val="126870272"/>
        <c:scaling>
          <c:orientation val="minMax"/>
        </c:scaling>
        <c:delete val="0"/>
        <c:axPos val="l"/>
        <c:majorTickMark val="out"/>
        <c:minorTickMark val="none"/>
        <c:tickLblPos val="nextTo"/>
        <c:txPr>
          <a:bodyPr/>
          <a:lstStyle/>
          <a:p>
            <a:pPr>
              <a:defRPr sz="1000"/>
            </a:pPr>
            <a:endParaRPr lang="en-US"/>
          </a:p>
        </c:txPr>
        <c:crossAx val="126871808"/>
        <c:crosses val="autoZero"/>
        <c:auto val="1"/>
        <c:lblAlgn val="ctr"/>
        <c:lblOffset val="100"/>
        <c:noMultiLvlLbl val="0"/>
      </c:catAx>
      <c:valAx>
        <c:axId val="126871808"/>
        <c:scaling>
          <c:orientation val="minMax"/>
        </c:scaling>
        <c:delete val="0"/>
        <c:axPos val="b"/>
        <c:majorGridlines/>
        <c:numFmt formatCode="0.00" sourceLinked="1"/>
        <c:majorTickMark val="out"/>
        <c:minorTickMark val="none"/>
        <c:tickLblPos val="nextTo"/>
        <c:crossAx val="12687027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'Motor Vehicle Deaths'!$B$3</c:f>
          <c:strCache>
            <c:ptCount val="1"/>
            <c:pt idx="0">
              <c:v>Motor Vehicle Accidents (SMR) by Local Health Area, 2001/2005-2006/2010</c:v>
            </c:pt>
          </c:strCache>
        </c:strRef>
      </c:tx>
      <c:layout>
        <c:manualLayout>
          <c:xMode val="edge"/>
          <c:yMode val="edge"/>
          <c:x val="0.16163637125146599"/>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6077714317400499"/>
          <c:w val="0.66202383485848026"/>
          <c:h val="0.75651297549073993"/>
        </c:manualLayout>
      </c:layout>
      <c:barChart>
        <c:barDir val="bar"/>
        <c:grouping val="clustered"/>
        <c:varyColors val="0"/>
        <c:ser>
          <c:idx val="0"/>
          <c:order val="0"/>
          <c:tx>
            <c:strRef>
              <c:f>'Motor Vehicle Deaths'!$B$3</c:f>
              <c:strCache>
                <c:ptCount val="1"/>
                <c:pt idx="0">
                  <c:v>Motor Vehicle Accidents (SMR) by Local Health Area, 2001/2005-2006/2010</c:v>
                </c:pt>
              </c:strCache>
            </c:strRef>
          </c:tx>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11.5%</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9.3%</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9.5%</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17.6%</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21.5%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1.3%</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6.6%</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5.0%</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20.5%</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3.9%</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3.3%</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1.3%</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'Motor Vehicle Deaths'!$B$6:$B$22</c:f>
              <c:strCache>
                <c:ptCount val="16"/>
                <c:pt idx="0">
                  <c:v>Grand Forks LHA</c:v>
                </c:pt>
                <c:pt idx="1">
                  <c:v>Fernie LHA</c:v>
                </c:pt>
                <c:pt idx="2">
                  <c:v>Kimberley LHA</c:v>
                </c:pt>
                <c:pt idx="3">
                  <c:v>Windermere LHA</c:v>
                </c:pt>
                <c:pt idx="4">
                  <c:v>Kootenay Lake LHA</c:v>
                </c:pt>
                <c:pt idx="5">
                  <c:v>Castlegar LHA</c:v>
                </c:pt>
                <c:pt idx="6">
                  <c:v>Cranbrook LHA</c:v>
                </c:pt>
                <c:pt idx="7">
                  <c:v>Creston LHA</c:v>
                </c:pt>
                <c:pt idx="8">
                  <c:v>Kettle Valley LHA</c:v>
                </c:pt>
                <c:pt idx="9">
                  <c:v>Nelson LHA</c:v>
                </c:pt>
                <c:pt idx="10">
                  <c:v>Trail LHA</c:v>
                </c:pt>
                <c:pt idx="11">
                  <c:v>Revelstoke LHA</c:v>
                </c:pt>
                <c:pt idx="12">
                  <c:v>Golden LHA</c:v>
                </c:pt>
                <c:pt idx="13">
                  <c:v>Arrow Lakes LHA</c:v>
                </c:pt>
                <c:pt idx="15">
                  <c:v>BC</c:v>
                </c:pt>
              </c:strCache>
            </c:strRef>
          </c:cat>
          <c:val>
            <c:numRef>
              <c:f>'Motor Vehicle Deaths'!$D$6:$D$22</c:f>
              <c:numCache>
                <c:formatCode>0.00</c:formatCode>
                <c:ptCount val="16"/>
                <c:pt idx="0">
                  <c:v>3.8543642241790814</c:v>
                </c:pt>
                <c:pt idx="1">
                  <c:v>2.9298377914734708</c:v>
                </c:pt>
                <c:pt idx="2">
                  <c:v>2.366670173588004</c:v>
                </c:pt>
                <c:pt idx="3">
                  <c:v>2.2161254637910721</c:v>
                </c:pt>
                <c:pt idx="4">
                  <c:v>2.0103094759635129</c:v>
                </c:pt>
                <c:pt idx="5">
                  <c:v>1.8814732411144868</c:v>
                </c:pt>
                <c:pt idx="6">
                  <c:v>1.8049902576587331</c:v>
                </c:pt>
                <c:pt idx="7">
                  <c:v>1.6009854564495751</c:v>
                </c:pt>
                <c:pt idx="8">
                  <c:v>1.3979530238190674</c:v>
                </c:pt>
                <c:pt idx="9">
                  <c:v>1.3252078933365368</c:v>
                </c:pt>
                <c:pt idx="10">
                  <c:v>1.2802687401357316</c:v>
                </c:pt>
                <c:pt idx="11">
                  <c:v>0.94656383637795172</c:v>
                </c:pt>
                <c:pt idx="12">
                  <c:v>0.68885948543124553</c:v>
                </c:pt>
                <c:pt idx="13">
                  <c:v>0.53258438871101399</c:v>
                </c:pt>
                <c:pt idx="15">
                  <c:v>1</c:v>
                </c:pt>
              </c:numCache>
            </c:numRef>
          </c:val>
        </c:ser>
        <c:dLbls>
          <c:showLegendKey val="0"/>
          <c:showVal val="0"/>
          <c:showCatName val="0"/>
          <c:showSerName val="0"/>
          <c:showPercent val="0"/>
          <c:showBubbleSize val="0"/>
        </c:dLbls>
        <c:gapWidth val="50"/>
        <c:axId val="126582144"/>
        <c:axId val="126596224"/>
      </c:barChart>
      <c:catAx>
        <c:axId val="126582144"/>
        <c:scaling>
          <c:orientation val="minMax"/>
        </c:scaling>
        <c:delete val="0"/>
        <c:axPos val="l"/>
        <c:majorTickMark val="out"/>
        <c:minorTickMark val="none"/>
        <c:tickLblPos val="nextTo"/>
        <c:txPr>
          <a:bodyPr/>
          <a:lstStyle/>
          <a:p>
            <a:pPr>
              <a:defRPr sz="1000"/>
            </a:pPr>
            <a:endParaRPr lang="en-US"/>
          </a:p>
        </c:txPr>
        <c:crossAx val="126596224"/>
        <c:crosses val="autoZero"/>
        <c:auto val="1"/>
        <c:lblAlgn val="ctr"/>
        <c:lblOffset val="100"/>
        <c:noMultiLvlLbl val="0"/>
      </c:catAx>
      <c:valAx>
        <c:axId val="126596224"/>
        <c:scaling>
          <c:orientation val="minMax"/>
        </c:scaling>
        <c:delete val="0"/>
        <c:axPos val="b"/>
        <c:majorGridlines/>
        <c:numFmt formatCode="0.00" sourceLinked="1"/>
        <c:majorTickMark val="out"/>
        <c:minorTickMark val="none"/>
        <c:tickLblPos val="nextTo"/>
        <c:crossAx val="126582144"/>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'Motor Vehicle Deaths'!$H$3:$K$3</c:f>
          <c:strCache>
            <c:ptCount val="1"/>
            <c:pt idx="0">
              <c:v>Motor Vehicle Accidents (SMR) by Health Authority, 2001/2005-2006/2010</c:v>
            </c:pt>
          </c:strCache>
        </c:strRef>
      </c:tx>
      <c:layout>
        <c:manualLayout>
          <c:xMode val="edge"/>
          <c:yMode val="edge"/>
          <c:x val="0.19020772403449601"/>
          <c:y val="6.6445444319459994E-3"/>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9335808023997"/>
          <c:w val="0.66202383485848026"/>
          <c:h val="0.70230033745781795"/>
        </c:manualLayout>
      </c:layout>
      <c:barChart>
        <c:barDir val="bar"/>
        <c:grouping val="clustered"/>
        <c:varyColors val="0"/>
        <c:ser>
          <c:idx val="0"/>
          <c:order val="0"/>
          <c:tx>
            <c:strRef>
              <c:f>'Motor Vehicle Deaths'!$B$3</c:f>
              <c:strCache>
                <c:ptCount val="1"/>
                <c:pt idx="0">
                  <c:v>Motor Vehicle Accidents (SMR) by Local Health Area, 2001/2005-2006/2010</c:v>
                </c:pt>
              </c:strCache>
            </c:strRef>
          </c:tx>
          <c:spPr>
            <a:solidFill>
              <a:schemeClr val="accent3"/>
            </a:solidFill>
          </c:spPr>
          <c:invertIfNegative val="0"/>
          <c:dPt>
            <c:idx val="1"/>
            <c:invertIfNegative val="0"/>
            <c:bubble3D val="0"/>
            <c:spPr>
              <a:solidFill>
                <a:schemeClr val="accent1"/>
              </a:solidFill>
            </c:spPr>
          </c:dPt>
          <c:dPt>
            <c:idx val="6"/>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3.6%</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10.0%</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11.4%</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0.4%</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14.8%</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21.5%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6.6%</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5.0%</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20.5%</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3.9%</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3.3%</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1.3%</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0.0%</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'Motor Vehicle Deaths'!$H$6:$H$12</c:f>
              <c:strCache>
                <c:ptCount val="7"/>
                <c:pt idx="0">
                  <c:v>Northern</c:v>
                </c:pt>
                <c:pt idx="1">
                  <c:v>Interior</c:v>
                </c:pt>
                <c:pt idx="2">
                  <c:v>Vancouver Island</c:v>
                </c:pt>
                <c:pt idx="3">
                  <c:v>Fraser</c:v>
                </c:pt>
                <c:pt idx="4">
                  <c:v>Vancouver Coastal</c:v>
                </c:pt>
                <c:pt idx="6">
                  <c:v>BC</c:v>
                </c:pt>
              </c:strCache>
            </c:strRef>
          </c:cat>
          <c:val>
            <c:numRef>
              <c:f>'Motor Vehicle Deaths'!$J$6:$J$12</c:f>
              <c:numCache>
                <c:formatCode>0.00</c:formatCode>
                <c:ptCount val="7"/>
                <c:pt idx="0">
                  <c:v>2.14001033032718</c:v>
                </c:pt>
                <c:pt idx="1">
                  <c:v>1.7487072998107769</c:v>
                </c:pt>
                <c:pt idx="2">
                  <c:v>0.89107839123962973</c:v>
                </c:pt>
                <c:pt idx="3">
                  <c:v>0.86643126372887069</c:v>
                </c:pt>
                <c:pt idx="4">
                  <c:v>0.48589043593130932</c:v>
                </c:pt>
                <c:pt idx="6">
                  <c:v>1</c:v>
                </c:pt>
              </c:numCache>
            </c:numRef>
          </c:val>
        </c:ser>
        <c:dLbls>
          <c:showLegendKey val="0"/>
          <c:showVal val="0"/>
          <c:showCatName val="0"/>
          <c:showSerName val="0"/>
          <c:showPercent val="0"/>
          <c:showBubbleSize val="0"/>
        </c:dLbls>
        <c:gapWidth val="50"/>
        <c:axId val="126658432"/>
        <c:axId val="126659968"/>
      </c:barChart>
      <c:catAx>
        <c:axId val="126658432"/>
        <c:scaling>
          <c:orientation val="minMax"/>
        </c:scaling>
        <c:delete val="0"/>
        <c:axPos val="l"/>
        <c:majorTickMark val="out"/>
        <c:minorTickMark val="none"/>
        <c:tickLblPos val="nextTo"/>
        <c:txPr>
          <a:bodyPr/>
          <a:lstStyle/>
          <a:p>
            <a:pPr>
              <a:defRPr sz="1000"/>
            </a:pPr>
            <a:endParaRPr lang="en-US"/>
          </a:p>
        </c:txPr>
        <c:crossAx val="126659968"/>
        <c:crosses val="autoZero"/>
        <c:auto val="1"/>
        <c:lblAlgn val="ctr"/>
        <c:lblOffset val="100"/>
        <c:noMultiLvlLbl val="0"/>
      </c:catAx>
      <c:valAx>
        <c:axId val="126659968"/>
        <c:scaling>
          <c:orientation val="minMax"/>
        </c:scaling>
        <c:delete val="0"/>
        <c:axPos val="b"/>
        <c:majorGridlines/>
        <c:numFmt formatCode="0.00" sourceLinked="1"/>
        <c:majorTickMark val="out"/>
        <c:minorTickMark val="none"/>
        <c:tickLblPos val="nextTo"/>
        <c:crossAx val="12665843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'Crime Rate'!$B$3:$E$3</c:f>
          <c:strCache>
            <c:ptCount val="1"/>
            <c:pt idx="0">
              <c:v>Total Serious Crime Rate by Local Health Area (offenses per 1,000 population)  2008-2010 average,  % Change 2005/07-2008/10</c:v>
            </c:pt>
          </c:strCache>
        </c:strRef>
      </c:tx>
      <c:layout>
        <c:manualLayout>
          <c:xMode val="edge"/>
          <c:yMode val="edge"/>
          <c:x val="0.16163637125146599"/>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6077714317400499"/>
          <c:w val="0.66202383485848026"/>
          <c:h val="0.75651297549073993"/>
        </c:manualLayout>
      </c:layout>
      <c:barChart>
        <c:barDir val="bar"/>
        <c:grouping val="clustered"/>
        <c:varyColors val="0"/>
        <c:ser>
          <c:idx val="0"/>
          <c:order val="0"/>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90.4%</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15.2%</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42.5%</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12.2%</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34.6%</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34.4$</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41.7%</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46.7%</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10.9%</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26.6%</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39.9%</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13.9%</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27.8%</a:t>
                    </a:r>
                    <a:endParaRPr lang="en-US">
                      <a:latin typeface="+mn-lt"/>
                    </a:endParaRPr>
                  </a:p>
                </c:rich>
              </c:tx>
              <c:showLegendKey val="0"/>
              <c:showVal val="1"/>
              <c:showCatName val="0"/>
              <c:showSerName val="0"/>
              <c:showPercent val="0"/>
              <c:showBubbleSize val="0"/>
            </c:dLbl>
            <c:dLbl>
              <c:idx val="13"/>
              <c:tx>
                <c:rich>
                  <a:bodyPr/>
                  <a:lstStyle/>
                  <a:p>
                    <a:r>
                      <a:rPr lang="en-US"/>
                      <a:t></a:t>
                    </a:r>
                    <a:r>
                      <a:rPr lang="en-US">
                        <a:latin typeface="+mn-lt"/>
                      </a:rPr>
                      <a:t>58.0%</a:t>
                    </a: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23.5%</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'Crime Rate'!$B$6:$B$21</c:f>
              <c:strCache>
                <c:ptCount val="16"/>
                <c:pt idx="0">
                  <c:v>Kettle Valley LHA</c:v>
                </c:pt>
                <c:pt idx="1">
                  <c:v>Windermere LHA</c:v>
                </c:pt>
                <c:pt idx="2">
                  <c:v>Grand Forks LHA</c:v>
                </c:pt>
                <c:pt idx="3">
                  <c:v>Revelstoke LHA</c:v>
                </c:pt>
                <c:pt idx="4">
                  <c:v>Castelgar LHA</c:v>
                </c:pt>
                <c:pt idx="5">
                  <c:v>Fernie LHA</c:v>
                </c:pt>
                <c:pt idx="6">
                  <c:v>Creston LHA</c:v>
                </c:pt>
                <c:pt idx="7">
                  <c:v>Cranbrook LHA</c:v>
                </c:pt>
                <c:pt idx="8">
                  <c:v>Golden LHA</c:v>
                </c:pt>
                <c:pt idx="9">
                  <c:v>Trail LHA</c:v>
                </c:pt>
                <c:pt idx="10">
                  <c:v>Kimberley LHA</c:v>
                </c:pt>
                <c:pt idx="11">
                  <c:v>Arrow Lakes LHA</c:v>
                </c:pt>
                <c:pt idx="12">
                  <c:v>Nelson LHA</c:v>
                </c:pt>
                <c:pt idx="13">
                  <c:v>Kootenay Lake LHA</c:v>
                </c:pt>
                <c:pt idx="15">
                  <c:v>British Columbia</c:v>
                </c:pt>
              </c:strCache>
            </c:strRef>
          </c:cat>
          <c:val>
            <c:numRef>
              <c:f>'Crime Rate'!$C$6:$C$21</c:f>
              <c:numCache>
                <c:formatCode>0.0</c:formatCode>
                <c:ptCount val="16"/>
                <c:pt idx="0">
                  <c:v>16.7</c:v>
                </c:pt>
                <c:pt idx="1">
                  <c:v>12.9</c:v>
                </c:pt>
                <c:pt idx="2">
                  <c:v>12.1</c:v>
                </c:pt>
                <c:pt idx="3">
                  <c:v>7.5</c:v>
                </c:pt>
                <c:pt idx="4">
                  <c:v>6.7</c:v>
                </c:pt>
                <c:pt idx="5">
                  <c:v>6.6</c:v>
                </c:pt>
                <c:pt idx="6">
                  <c:v>6.3</c:v>
                </c:pt>
                <c:pt idx="7">
                  <c:v>6.1</c:v>
                </c:pt>
                <c:pt idx="8">
                  <c:v>6.5</c:v>
                </c:pt>
                <c:pt idx="9">
                  <c:v>5.7</c:v>
                </c:pt>
                <c:pt idx="10">
                  <c:v>5.7</c:v>
                </c:pt>
                <c:pt idx="11">
                  <c:v>5.7</c:v>
                </c:pt>
                <c:pt idx="12">
                  <c:v>5</c:v>
                </c:pt>
                <c:pt idx="13">
                  <c:v>3.8</c:v>
                </c:pt>
                <c:pt idx="15" formatCode="0.00">
                  <c:v>11.1</c:v>
                </c:pt>
              </c:numCache>
            </c:numRef>
          </c:val>
        </c:ser>
        <c:dLbls>
          <c:showLegendKey val="0"/>
          <c:showVal val="0"/>
          <c:showCatName val="0"/>
          <c:showSerName val="0"/>
          <c:showPercent val="0"/>
          <c:showBubbleSize val="0"/>
        </c:dLbls>
        <c:gapWidth val="50"/>
        <c:axId val="127185664"/>
        <c:axId val="127187200"/>
      </c:barChart>
      <c:catAx>
        <c:axId val="127185664"/>
        <c:scaling>
          <c:orientation val="minMax"/>
        </c:scaling>
        <c:delete val="0"/>
        <c:axPos val="l"/>
        <c:majorTickMark val="out"/>
        <c:minorTickMark val="none"/>
        <c:tickLblPos val="nextTo"/>
        <c:txPr>
          <a:bodyPr/>
          <a:lstStyle/>
          <a:p>
            <a:pPr>
              <a:defRPr sz="1000"/>
            </a:pPr>
            <a:endParaRPr lang="en-US"/>
          </a:p>
        </c:txPr>
        <c:crossAx val="127187200"/>
        <c:crosses val="autoZero"/>
        <c:auto val="1"/>
        <c:lblAlgn val="ctr"/>
        <c:lblOffset val="100"/>
        <c:noMultiLvlLbl val="0"/>
      </c:catAx>
      <c:valAx>
        <c:axId val="127187200"/>
        <c:scaling>
          <c:orientation val="minMax"/>
        </c:scaling>
        <c:delete val="0"/>
        <c:axPos val="b"/>
        <c:majorGridlines/>
        <c:numFmt formatCode="0.0" sourceLinked="1"/>
        <c:majorTickMark val="out"/>
        <c:minorTickMark val="none"/>
        <c:tickLblPos val="nextTo"/>
        <c:crossAx val="127185664"/>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'Crime Rate'!$G$3:$K$3</c:f>
          <c:strCache>
            <c:ptCount val="1"/>
            <c:pt idx="0">
              <c:v>Serious Violent and Property Crime Rate by Local Health Area, Average 2008-2010</c:v>
            </c:pt>
          </c:strCache>
        </c:strRef>
      </c:tx>
      <c:layout>
        <c:manualLayout>
          <c:xMode val="edge"/>
          <c:yMode val="edge"/>
          <c:x val="0.16163637125146599"/>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3276583074174603"/>
          <c:w val="0.66202383485848026"/>
          <c:h val="0.74530845409029811"/>
        </c:manualLayout>
      </c:layout>
      <c:barChart>
        <c:barDir val="bar"/>
        <c:grouping val="clustered"/>
        <c:varyColors val="0"/>
        <c:ser>
          <c:idx val="0"/>
          <c:order val="0"/>
          <c:tx>
            <c:v>Property Crime Rate</c:v>
          </c:tx>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accent1"/>
              </a:solidFill>
            </c:spPr>
          </c:dPt>
          <c:dLbls>
            <c:showLegendKey val="0"/>
            <c:showVal val="1"/>
            <c:showCatName val="0"/>
            <c:showSerName val="0"/>
            <c:showPercent val="0"/>
            <c:showBubbleSize val="0"/>
            <c:showLeaderLines val="0"/>
          </c:dLbls>
          <c:cat>
            <c:strRef>
              <c:f>'Crime Rate'!$G$6:$G$21</c:f>
              <c:strCache>
                <c:ptCount val="16"/>
                <c:pt idx="0">
                  <c:v>Kettle Valley LHA</c:v>
                </c:pt>
                <c:pt idx="1">
                  <c:v>Windermere LHA</c:v>
                </c:pt>
                <c:pt idx="2">
                  <c:v>Grand Forks LHA</c:v>
                </c:pt>
                <c:pt idx="3">
                  <c:v>Revelstoke LHA</c:v>
                </c:pt>
                <c:pt idx="4">
                  <c:v>Castelgar LHA</c:v>
                </c:pt>
                <c:pt idx="5">
                  <c:v>Fernie LHA</c:v>
                </c:pt>
                <c:pt idx="6">
                  <c:v>Creston LHA</c:v>
                </c:pt>
                <c:pt idx="7">
                  <c:v>Cranbrook LHA</c:v>
                </c:pt>
                <c:pt idx="8">
                  <c:v>Golden LHA</c:v>
                </c:pt>
                <c:pt idx="9">
                  <c:v>Trail LHA</c:v>
                </c:pt>
                <c:pt idx="10">
                  <c:v>Kimberley LHA</c:v>
                </c:pt>
                <c:pt idx="11">
                  <c:v>Arrow Lakes LHA</c:v>
                </c:pt>
                <c:pt idx="12">
                  <c:v>Nelson LHA</c:v>
                </c:pt>
                <c:pt idx="13">
                  <c:v>Kootenay Lake LHA</c:v>
                </c:pt>
                <c:pt idx="15">
                  <c:v>British Columbia</c:v>
                </c:pt>
              </c:strCache>
            </c:strRef>
          </c:cat>
          <c:val>
            <c:numRef>
              <c:f>'Crime Rate'!$H$6:$H$21</c:f>
              <c:numCache>
                <c:formatCode>0.0</c:formatCode>
                <c:ptCount val="16"/>
                <c:pt idx="0">
                  <c:v>2.6</c:v>
                </c:pt>
                <c:pt idx="1">
                  <c:v>1.8</c:v>
                </c:pt>
                <c:pt idx="2">
                  <c:v>1.5</c:v>
                </c:pt>
                <c:pt idx="3">
                  <c:v>1.5</c:v>
                </c:pt>
                <c:pt idx="4">
                  <c:v>1.6</c:v>
                </c:pt>
                <c:pt idx="5">
                  <c:v>1.6</c:v>
                </c:pt>
                <c:pt idx="6">
                  <c:v>1.4</c:v>
                </c:pt>
                <c:pt idx="7">
                  <c:v>2</c:v>
                </c:pt>
                <c:pt idx="8">
                  <c:v>1.2</c:v>
                </c:pt>
                <c:pt idx="9">
                  <c:v>1.8</c:v>
                </c:pt>
                <c:pt idx="10">
                  <c:v>1.8</c:v>
                </c:pt>
                <c:pt idx="11">
                  <c:v>1</c:v>
                </c:pt>
                <c:pt idx="12">
                  <c:v>1.5</c:v>
                </c:pt>
                <c:pt idx="13">
                  <c:v>0.9</c:v>
                </c:pt>
                <c:pt idx="15" formatCode="General">
                  <c:v>3.3</c:v>
                </c:pt>
              </c:numCache>
            </c:numRef>
          </c:val>
        </c:ser>
        <c:ser>
          <c:idx val="1"/>
          <c:order val="1"/>
          <c:tx>
            <c:v>Violent Crime Rate</c:v>
          </c:tx>
          <c:spPr>
            <a:solidFill>
              <a:schemeClr val="accent3">
                <a:lumMod val="50000"/>
              </a:schemeClr>
            </a:solidFill>
          </c:spPr>
          <c:invertIfNegative val="0"/>
          <c:dPt>
            <c:idx val="15"/>
            <c:invertIfNegative val="0"/>
            <c:bubble3D val="0"/>
            <c:spPr>
              <a:solidFill>
                <a:schemeClr val="tx2"/>
              </a:solidFill>
            </c:spPr>
          </c:dPt>
          <c:dLbls>
            <c:showLegendKey val="0"/>
            <c:showVal val="1"/>
            <c:showCatName val="0"/>
            <c:showSerName val="0"/>
            <c:showPercent val="0"/>
            <c:showBubbleSize val="0"/>
            <c:showLeaderLines val="0"/>
          </c:dLbls>
          <c:cat>
            <c:strRef>
              <c:f>'Crime Rate'!$G$6:$G$21</c:f>
              <c:strCache>
                <c:ptCount val="16"/>
                <c:pt idx="0">
                  <c:v>Kettle Valley LHA</c:v>
                </c:pt>
                <c:pt idx="1">
                  <c:v>Windermere LHA</c:v>
                </c:pt>
                <c:pt idx="2">
                  <c:v>Grand Forks LHA</c:v>
                </c:pt>
                <c:pt idx="3">
                  <c:v>Revelstoke LHA</c:v>
                </c:pt>
                <c:pt idx="4">
                  <c:v>Castelgar LHA</c:v>
                </c:pt>
                <c:pt idx="5">
                  <c:v>Fernie LHA</c:v>
                </c:pt>
                <c:pt idx="6">
                  <c:v>Creston LHA</c:v>
                </c:pt>
                <c:pt idx="7">
                  <c:v>Cranbrook LHA</c:v>
                </c:pt>
                <c:pt idx="8">
                  <c:v>Golden LHA</c:v>
                </c:pt>
                <c:pt idx="9">
                  <c:v>Trail LHA</c:v>
                </c:pt>
                <c:pt idx="10">
                  <c:v>Kimberley LHA</c:v>
                </c:pt>
                <c:pt idx="11">
                  <c:v>Arrow Lakes LHA</c:v>
                </c:pt>
                <c:pt idx="12">
                  <c:v>Nelson LHA</c:v>
                </c:pt>
                <c:pt idx="13">
                  <c:v>Kootenay Lake LHA</c:v>
                </c:pt>
                <c:pt idx="15">
                  <c:v>British Columbia</c:v>
                </c:pt>
              </c:strCache>
            </c:strRef>
          </c:cat>
          <c:val>
            <c:numRef>
              <c:f>'Crime Rate'!$J$6:$J$21</c:f>
              <c:numCache>
                <c:formatCode>General</c:formatCode>
                <c:ptCount val="16"/>
                <c:pt idx="0">
                  <c:v>14</c:v>
                </c:pt>
                <c:pt idx="1">
                  <c:v>11.2</c:v>
                </c:pt>
                <c:pt idx="2">
                  <c:v>10.6</c:v>
                </c:pt>
                <c:pt idx="3">
                  <c:v>6</c:v>
                </c:pt>
                <c:pt idx="4">
                  <c:v>5.0999999999999996</c:v>
                </c:pt>
                <c:pt idx="5">
                  <c:v>5</c:v>
                </c:pt>
                <c:pt idx="6">
                  <c:v>4.9000000000000004</c:v>
                </c:pt>
                <c:pt idx="7">
                  <c:v>4</c:v>
                </c:pt>
                <c:pt idx="8">
                  <c:v>5.3</c:v>
                </c:pt>
                <c:pt idx="9" formatCode="0.0">
                  <c:v>3.9</c:v>
                </c:pt>
                <c:pt idx="10" formatCode="0.0">
                  <c:v>3.8</c:v>
                </c:pt>
                <c:pt idx="11" formatCode="0.0">
                  <c:v>4.7</c:v>
                </c:pt>
                <c:pt idx="12" formatCode="0.0">
                  <c:v>3.5</c:v>
                </c:pt>
                <c:pt idx="13" formatCode="0.0">
                  <c:v>2.9</c:v>
                </c:pt>
                <c:pt idx="15" formatCode="0.0">
                  <c:v>7.8</c:v>
                </c:pt>
              </c:numCache>
            </c:numRef>
          </c:val>
        </c:ser>
        <c:dLbls>
          <c:showLegendKey val="0"/>
          <c:showVal val="0"/>
          <c:showCatName val="0"/>
          <c:showSerName val="0"/>
          <c:showPercent val="0"/>
          <c:showBubbleSize val="0"/>
        </c:dLbls>
        <c:gapWidth val="50"/>
        <c:axId val="126997248"/>
        <c:axId val="126998784"/>
      </c:barChart>
      <c:catAx>
        <c:axId val="126997248"/>
        <c:scaling>
          <c:orientation val="minMax"/>
        </c:scaling>
        <c:delete val="0"/>
        <c:axPos val="l"/>
        <c:majorTickMark val="out"/>
        <c:minorTickMark val="none"/>
        <c:tickLblPos val="nextTo"/>
        <c:txPr>
          <a:bodyPr/>
          <a:lstStyle/>
          <a:p>
            <a:pPr>
              <a:defRPr sz="1000"/>
            </a:pPr>
            <a:endParaRPr lang="en-US"/>
          </a:p>
        </c:txPr>
        <c:crossAx val="126998784"/>
        <c:crosses val="autoZero"/>
        <c:auto val="1"/>
        <c:lblAlgn val="ctr"/>
        <c:lblOffset val="100"/>
        <c:noMultiLvlLbl val="0"/>
      </c:catAx>
      <c:valAx>
        <c:axId val="126998784"/>
        <c:scaling>
          <c:orientation val="minMax"/>
        </c:scaling>
        <c:delete val="0"/>
        <c:axPos val="b"/>
        <c:majorGridlines/>
        <c:numFmt formatCode="0.0" sourceLinked="1"/>
        <c:majorTickMark val="out"/>
        <c:minorTickMark val="none"/>
        <c:tickLblPos val="nextTo"/>
        <c:crossAx val="126997248"/>
        <c:crosses val="autoZero"/>
        <c:crossBetween val="between"/>
      </c:valAx>
    </c:plotArea>
    <c:legend>
      <c:legendPos val="b"/>
      <c:layout>
        <c:manualLayout>
          <c:xMode val="edge"/>
          <c:yMode val="edge"/>
          <c:x val="0.30863387592246011"/>
          <c:y val="0.92133637707051297"/>
          <c:w val="0.49483987147346503"/>
          <c:h val="5.625465934405259E-2"/>
        </c:manualLayout>
      </c:layout>
      <c:overlay val="0"/>
    </c:legend>
    <c:plotVisOnly val="1"/>
    <c:dispBlanksAs val="gap"/>
    <c:showDLblsOverMax val="0"/>
  </c:chart>
  <c:printSettings>
    <c:headerFooter/>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'Dependency Ratios'!$B$3</c:f>
          <c:strCache>
            <c:ptCount val="1"/>
            <c:pt idx="0">
              <c:v>Dependency Ratios by Community (%), 2011</c:v>
            </c:pt>
          </c:strCache>
        </c:strRef>
      </c:tx>
      <c:layout>
        <c:manualLayout>
          <c:xMode val="edge"/>
          <c:yMode val="edge"/>
          <c:x val="0.18978153261346303"/>
          <c:y val="2.19701250578972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8.3769337656322315E-2"/>
          <c:w val="0.66202383485848026"/>
          <c:h val="0.84407966651227406"/>
        </c:manualLayout>
      </c:layout>
      <c:barChart>
        <c:barDir val="bar"/>
        <c:grouping val="clustered"/>
        <c:varyColors val="0"/>
        <c:ser>
          <c:idx val="0"/>
          <c:order val="0"/>
          <c:tx>
            <c:v>Total Dwellings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1"/>
          <c:order val="1"/>
          <c:tx>
            <c:v>Dwellings Occupied by Usual Residents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2"/>
          <c:order val="2"/>
          <c:tx>
            <c:v>Dwellings Occupied by Non'Ususal' Residents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3"/>
          <c:order val="3"/>
          <c:tx>
            <c:v>Detached Dwellings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4"/>
          <c:order val="4"/>
          <c:tx>
            <c:v>Multi-Family Dwellings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5"/>
          <c:order val="5"/>
          <c:tx>
            <c:v>Apartment Dwellings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6"/>
          <c:order val="6"/>
          <c:tx>
            <c:v>Movable Dwellings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7"/>
          <c:order val="7"/>
          <c:tx>
            <c:v>Semi-Detached</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8"/>
          <c:order val="8"/>
          <c:tx>
            <c:v>Row House</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9"/>
          <c:order val="9"/>
          <c:tx>
            <c:v>Duplex</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10"/>
          <c:order val="10"/>
          <c:tx>
            <c:v>Other Single Detached</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11"/>
          <c:order val="11"/>
          <c:tx>
            <c:v>% Dwellings Occupied by Usual Residents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12"/>
          <c:order val="12"/>
          <c:tx>
            <c:v>% Dwellings Occupied by Non'Ususal' Residents</c:v>
          </c:tx>
          <c:invertIfNegative val="0"/>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c:f>
            </c:numRef>
          </c:val>
        </c:ser>
        <c:ser>
          <c:idx val="13"/>
          <c:order val="13"/>
          <c:spPr>
            <a:solidFill>
              <a:schemeClr val="accent3"/>
            </a:solidFill>
          </c:spPr>
          <c:invertIfNegative val="0"/>
          <c:dPt>
            <c:idx val="19"/>
            <c:invertIfNegative val="0"/>
            <c:bubble3D val="0"/>
            <c:spPr>
              <a:solidFill>
                <a:schemeClr val="tx1">
                  <a:lumMod val="50000"/>
                  <a:lumOff val="50000"/>
                </a:schemeClr>
              </a:solidFill>
              <a:ln>
                <a:solidFill>
                  <a:schemeClr val="accent4"/>
                </a:solidFill>
              </a:ln>
            </c:spPr>
          </c:dPt>
          <c:dPt>
            <c:idx val="20"/>
            <c:invertIfNegative val="0"/>
            <c:bubble3D val="0"/>
            <c:spPr>
              <a:solidFill>
                <a:schemeClr val="accent4"/>
              </a:solidFill>
              <a:ln>
                <a:solidFill>
                  <a:schemeClr val="accent1"/>
                </a:solidFill>
              </a:ln>
            </c:spPr>
          </c:dPt>
          <c:dPt>
            <c:idx val="21"/>
            <c:invertIfNegative val="0"/>
            <c:bubble3D val="0"/>
            <c:spPr>
              <a:solidFill>
                <a:schemeClr val="tx2"/>
              </a:solidFill>
            </c:spPr>
          </c:dPt>
          <c:dLbls>
            <c:showLegendKey val="0"/>
            <c:showVal val="1"/>
            <c:showCatName val="0"/>
            <c:showSerName val="0"/>
            <c:showPercent val="0"/>
            <c:showBubbleSize val="0"/>
            <c:showLeaderLines val="0"/>
          </c:dLbls>
          <c:cat>
            <c:strRef>
              <c:f>'Dependency Ratios'!$B$6:$B$27</c:f>
              <c:strCache>
                <c:ptCount val="22"/>
                <c:pt idx="0">
                  <c:v>Elkford</c:v>
                </c:pt>
                <c:pt idx="1">
                  <c:v>Fernie &amp; Area</c:v>
                </c:pt>
                <c:pt idx="2">
                  <c:v>Golden &amp; Area</c:v>
                </c:pt>
                <c:pt idx="3">
                  <c:v>Revelstoke &amp; Area</c:v>
                </c:pt>
                <c:pt idx="4">
                  <c:v>Sparwood</c:v>
                </c:pt>
                <c:pt idx="5">
                  <c:v>Rossland</c:v>
                </c:pt>
                <c:pt idx="6">
                  <c:v>Nelson &amp; Area</c:v>
                </c:pt>
                <c:pt idx="7">
                  <c:v>Slocan Valley</c:v>
                </c:pt>
                <c:pt idx="8">
                  <c:v>Salmo &amp; Area</c:v>
                </c:pt>
                <c:pt idx="9">
                  <c:v>Valemount</c:v>
                </c:pt>
                <c:pt idx="10">
                  <c:v>Columbia Valley</c:v>
                </c:pt>
                <c:pt idx="11">
                  <c:v>Castlegar &amp; Area</c:v>
                </c:pt>
                <c:pt idx="12">
                  <c:v>Cranbrook &amp; Area</c:v>
                </c:pt>
                <c:pt idx="13">
                  <c:v>Trail &amp; Area</c:v>
                </c:pt>
                <c:pt idx="14">
                  <c:v>Kimberley &amp; Area</c:v>
                </c:pt>
                <c:pt idx="15">
                  <c:v>Nakusp &amp; Area</c:v>
                </c:pt>
                <c:pt idx="16">
                  <c:v>Kaslo &amp; Area</c:v>
                </c:pt>
                <c:pt idx="17">
                  <c:v> Boundary</c:v>
                </c:pt>
                <c:pt idx="18">
                  <c:v>Creston &amp; Area</c:v>
                </c:pt>
                <c:pt idx="20">
                  <c:v>Basin Boundary Region</c:v>
                </c:pt>
                <c:pt idx="21">
                  <c:v>BC</c:v>
                </c:pt>
              </c:strCache>
            </c:strRef>
          </c:cat>
          <c:val>
            <c:numRef>
              <c:f>'Dependency Ratios'!$E$6:$E$27</c:f>
              <c:numCache>
                <c:formatCode>0.0%</c:formatCode>
                <c:ptCount val="22"/>
                <c:pt idx="0">
                  <c:v>0.37057220708446864</c:v>
                </c:pt>
                <c:pt idx="1">
                  <c:v>0.37161430119176597</c:v>
                </c:pt>
                <c:pt idx="2">
                  <c:v>0.37881873727087578</c:v>
                </c:pt>
                <c:pt idx="3">
                  <c:v>0.40402193784277879</c:v>
                </c:pt>
                <c:pt idx="4">
                  <c:v>0.4197292069632495</c:v>
                </c:pt>
                <c:pt idx="5">
                  <c:v>0.42084168336673344</c:v>
                </c:pt>
                <c:pt idx="6">
                  <c:v>0.44609814963797267</c:v>
                </c:pt>
                <c:pt idx="7">
                  <c:v>0.44959128065395093</c:v>
                </c:pt>
                <c:pt idx="8">
                  <c:v>0.46256684491978611</c:v>
                </c:pt>
                <c:pt idx="9">
                  <c:v>0.4642857142857143</c:v>
                </c:pt>
                <c:pt idx="10">
                  <c:v>0.49095607235142119</c:v>
                </c:pt>
                <c:pt idx="11">
                  <c:v>0.50393700787401574</c:v>
                </c:pt>
                <c:pt idx="12">
                  <c:v>0.50587576944599888</c:v>
                </c:pt>
                <c:pt idx="13">
                  <c:v>0.52634146341463417</c:v>
                </c:pt>
                <c:pt idx="14">
                  <c:v>0.54283054003724396</c:v>
                </c:pt>
                <c:pt idx="15">
                  <c:v>0.54418604651162794</c:v>
                </c:pt>
                <c:pt idx="16">
                  <c:v>0.54807692307692313</c:v>
                </c:pt>
                <c:pt idx="17">
                  <c:v>0.64162646450723637</c:v>
                </c:pt>
                <c:pt idx="18">
                  <c:v>0.70603337612323491</c:v>
                </c:pt>
                <c:pt idx="20">
                  <c:v>0.50079055059523814</c:v>
                </c:pt>
                <c:pt idx="21">
                  <c:v>0.45025766442484061</c:v>
                </c:pt>
              </c:numCache>
            </c:numRef>
          </c:val>
        </c:ser>
        <c:dLbls>
          <c:showLegendKey val="0"/>
          <c:showVal val="0"/>
          <c:showCatName val="0"/>
          <c:showSerName val="0"/>
          <c:showPercent val="0"/>
          <c:showBubbleSize val="0"/>
        </c:dLbls>
        <c:gapWidth val="150"/>
        <c:axId val="127585280"/>
        <c:axId val="127468288"/>
      </c:barChart>
      <c:catAx>
        <c:axId val="127585280"/>
        <c:scaling>
          <c:orientation val="minMax"/>
        </c:scaling>
        <c:delete val="0"/>
        <c:axPos val="l"/>
        <c:majorTickMark val="out"/>
        <c:minorTickMark val="none"/>
        <c:tickLblPos val="nextTo"/>
        <c:txPr>
          <a:bodyPr/>
          <a:lstStyle/>
          <a:p>
            <a:pPr>
              <a:defRPr sz="1000"/>
            </a:pPr>
            <a:endParaRPr lang="en-US"/>
          </a:p>
        </c:txPr>
        <c:crossAx val="127468288"/>
        <c:crosses val="autoZero"/>
        <c:auto val="1"/>
        <c:lblAlgn val="ctr"/>
        <c:lblOffset val="100"/>
        <c:noMultiLvlLbl val="0"/>
      </c:catAx>
      <c:valAx>
        <c:axId val="127468288"/>
        <c:scaling>
          <c:orientation val="minMax"/>
        </c:scaling>
        <c:delete val="0"/>
        <c:axPos val="b"/>
        <c:majorGridlines/>
        <c:numFmt formatCode="0.0%" sourceLinked="1"/>
        <c:majorTickMark val="out"/>
        <c:minorTickMark val="none"/>
        <c:tickLblPos val="nextTo"/>
        <c:crossAx val="127585280"/>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'Dependency Ratios'!$H$3:$K$3</c:f>
          <c:strCache>
            <c:ptCount val="1"/>
            <c:pt idx="0">
              <c:v>Dependency Ratios by BC Region (%), 2006-2011</c:v>
            </c:pt>
          </c:strCache>
        </c:strRef>
      </c:tx>
      <c:layout>
        <c:manualLayout>
          <c:xMode val="edge"/>
          <c:yMode val="edge"/>
          <c:x val="0.18978153261346303"/>
          <c:y val="2.19701250578972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32296001407645303"/>
          <c:y val="0.16298174659985701"/>
          <c:w val="0.60895130427132405"/>
          <c:h val="0.74453364352183304"/>
        </c:manualLayout>
      </c:layout>
      <c:barChart>
        <c:barDir val="bar"/>
        <c:grouping val="clustered"/>
        <c:varyColors val="0"/>
        <c:ser>
          <c:idx val="0"/>
          <c:order val="0"/>
          <c:tx>
            <c:v>Total Dwellings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1"/>
          <c:order val="1"/>
          <c:tx>
            <c:v>Dwellings Occupied by Usual Residents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2"/>
          <c:order val="2"/>
          <c:tx>
            <c:v>Dwellings Occupied by Non'Ususal' Residents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3"/>
          <c:order val="3"/>
          <c:tx>
            <c:v>Detached Dwellings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4"/>
          <c:order val="4"/>
          <c:tx>
            <c:v>Multi-Family Dwellings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5"/>
          <c:order val="5"/>
          <c:tx>
            <c:v>Apartment Dwellings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6"/>
          <c:order val="6"/>
          <c:tx>
            <c:v>Movable Dwellings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7"/>
          <c:order val="7"/>
          <c:tx>
            <c:v>Semi-Detached</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8"/>
          <c:order val="8"/>
          <c:tx>
            <c:v>Row House</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9"/>
          <c:order val="9"/>
          <c:tx>
            <c:v>Duplex</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10"/>
          <c:order val="10"/>
          <c:tx>
            <c:v>Other Single Detached</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11"/>
          <c:order val="11"/>
          <c:tx>
            <c:v>% Dwellings Occupied by Usual Residents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12"/>
          <c:order val="12"/>
          <c:tx>
            <c:v>% Dwellings Occupied by Non'Ususal' Residents</c:v>
          </c:tx>
          <c:invertIfNegative val="0"/>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c:f>
            </c:numRef>
          </c:val>
        </c:ser>
        <c:ser>
          <c:idx val="13"/>
          <c:order val="13"/>
          <c:spPr>
            <a:solidFill>
              <a:schemeClr val="accent3"/>
            </a:solidFill>
          </c:spPr>
          <c:invertIfNegative val="0"/>
          <c:dPt>
            <c:idx val="3"/>
            <c:invertIfNegative val="0"/>
            <c:bubble3D val="0"/>
            <c:spPr>
              <a:solidFill>
                <a:schemeClr val="accent1"/>
              </a:solidFill>
              <a:ln>
                <a:solidFill>
                  <a:schemeClr val="accent1"/>
                </a:solidFill>
              </a:ln>
            </c:spPr>
          </c:dPt>
          <c:dPt>
            <c:idx val="4"/>
            <c:invertIfNegative val="0"/>
            <c:bubble3D val="0"/>
            <c:spPr>
              <a:solidFill>
                <a:schemeClr val="accent3"/>
              </a:solidFill>
              <a:ln>
                <a:solidFill>
                  <a:schemeClr val="accent3"/>
                </a:solidFill>
              </a:ln>
            </c:spPr>
          </c:dPt>
          <c:dPt>
            <c:idx val="9"/>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-0.4%</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2.4%</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3.4%</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3.6%</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1.8%</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3.6%</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1.6%</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1.4%</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-0.2%</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'Dependency Ratios'!$H$6:$H$15</c:f>
              <c:strCache>
                <c:ptCount val="10"/>
                <c:pt idx="0">
                  <c:v>Thompson Okanagan</c:v>
                </c:pt>
                <c:pt idx="1">
                  <c:v>Vancouver Island / Coast</c:v>
                </c:pt>
                <c:pt idx="2">
                  <c:v>Nechako</c:v>
                </c:pt>
                <c:pt idx="3">
                  <c:v>Kootenay</c:v>
                </c:pt>
                <c:pt idx="4">
                  <c:v>North Coast</c:v>
                </c:pt>
                <c:pt idx="5">
                  <c:v>Cariboo</c:v>
                </c:pt>
                <c:pt idx="6">
                  <c:v>Northeast</c:v>
                </c:pt>
                <c:pt idx="7">
                  <c:v>Mainland / Southwest</c:v>
                </c:pt>
                <c:pt idx="9">
                  <c:v>BC</c:v>
                </c:pt>
              </c:strCache>
            </c:strRef>
          </c:cat>
          <c:val>
            <c:numRef>
              <c:f>'Dependency Ratios'!$J$6:$J$15</c:f>
              <c:numCache>
                <c:formatCode>0.0</c:formatCode>
                <c:ptCount val="10"/>
                <c:pt idx="0">
                  <c:v>53.3</c:v>
                </c:pt>
                <c:pt idx="1">
                  <c:v>50.6</c:v>
                </c:pt>
                <c:pt idx="2">
                  <c:v>49.2</c:v>
                </c:pt>
                <c:pt idx="3">
                  <c:v>47.8</c:v>
                </c:pt>
                <c:pt idx="4">
                  <c:v>45.9</c:v>
                </c:pt>
                <c:pt idx="5">
                  <c:v>43.6</c:v>
                </c:pt>
                <c:pt idx="6">
                  <c:v>43</c:v>
                </c:pt>
                <c:pt idx="7">
                  <c:v>41.7</c:v>
                </c:pt>
                <c:pt idx="9">
                  <c:v>45</c:v>
                </c:pt>
              </c:numCache>
            </c:numRef>
          </c:val>
        </c:ser>
        <c:dLbls>
          <c:showLegendKey val="0"/>
          <c:showVal val="0"/>
          <c:showCatName val="0"/>
          <c:showSerName val="0"/>
          <c:showPercent val="0"/>
          <c:showBubbleSize val="0"/>
        </c:dLbls>
        <c:gapWidth val="50"/>
        <c:axId val="127603072"/>
        <c:axId val="127604608"/>
      </c:barChart>
      <c:catAx>
        <c:axId val="127603072"/>
        <c:scaling>
          <c:orientation val="minMax"/>
        </c:scaling>
        <c:delete val="0"/>
        <c:axPos val="l"/>
        <c:majorTickMark val="out"/>
        <c:minorTickMark val="none"/>
        <c:tickLblPos val="nextTo"/>
        <c:txPr>
          <a:bodyPr/>
          <a:lstStyle/>
          <a:p>
            <a:pPr>
              <a:defRPr sz="1000"/>
            </a:pPr>
            <a:endParaRPr lang="en-US"/>
          </a:p>
        </c:txPr>
        <c:crossAx val="127604608"/>
        <c:crosses val="autoZero"/>
        <c:auto val="1"/>
        <c:lblAlgn val="ctr"/>
        <c:lblOffset val="100"/>
        <c:noMultiLvlLbl val="0"/>
      </c:catAx>
      <c:valAx>
        <c:axId val="127604608"/>
        <c:scaling>
          <c:orientation val="minMax"/>
        </c:scaling>
        <c:delete val="0"/>
        <c:axPos val="b"/>
        <c:majorGridlines/>
        <c:numFmt formatCode="0.0" sourceLinked="1"/>
        <c:majorTickMark val="out"/>
        <c:minorTickMark val="none"/>
        <c:tickLblPos val="nextTo"/>
        <c:crossAx val="12760307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 Change by Sub-Corridor, 2006-2011</a:t>
            </a:r>
          </a:p>
        </c:rich>
      </c:tx>
      <c:layout/>
      <c:overlay val="0"/>
    </c:title>
    <c:autoTitleDeleted val="0"/>
    <c:plotArea>
      <c:layout>
        <c:manualLayout>
          <c:layoutTarget val="inner"/>
          <c:xMode val="edge"/>
          <c:yMode val="edge"/>
          <c:x val="0.26265457047155194"/>
          <c:y val="0.10904266058395728"/>
          <c:w val="0.6387090553232696"/>
          <c:h val="0.8171666859973109"/>
        </c:manualLayout>
      </c:layout>
      <c:barChart>
        <c:barDir val="bar"/>
        <c:grouping val="clustered"/>
        <c:varyColors val="0"/>
        <c:ser>
          <c:idx val="0"/>
          <c:order val="0"/>
          <c:tx>
            <c:strRef>
              <c:f>'Pop''n Change by Sub-Corridor'!$E$1</c:f>
              <c:strCache>
                <c:ptCount val="1"/>
                <c:pt idx="0">
                  <c:v>Population Change 2006-2011</c:v>
                </c:pt>
              </c:strCache>
            </c:strRef>
          </c:tx>
          <c:invertIfNegative val="0"/>
          <c:dLbls>
            <c:dLblPos val="outEnd"/>
            <c:showLegendKey val="0"/>
            <c:showVal val="1"/>
            <c:showCatName val="0"/>
            <c:showSerName val="0"/>
            <c:showPercent val="0"/>
            <c:showBubbleSize val="0"/>
            <c:showLeaderLines val="0"/>
          </c:dLbls>
          <c:cat>
            <c:strRef>
              <c:f>'Pop''n Change by Sub-Corridor'!$A$2:$A$22</c:f>
              <c:strCache>
                <c:ptCount val="21"/>
                <c:pt idx="0">
                  <c:v>Cranbrook &amp; Area</c:v>
                </c:pt>
                <c:pt idx="1">
                  <c:v>Nelson &amp; Area</c:v>
                </c:pt>
                <c:pt idx="2">
                  <c:v>Castlegar &amp; Area</c:v>
                </c:pt>
                <c:pt idx="3">
                  <c:v>Lower Columbia Area</c:v>
                </c:pt>
                <c:pt idx="4">
                  <c:v>Creston &amp; Area</c:v>
                </c:pt>
                <c:pt idx="5">
                  <c:v>Kimberley &amp; Area</c:v>
                </c:pt>
                <c:pt idx="6">
                  <c:v>Fernie &amp; Area</c:v>
                </c:pt>
                <c:pt idx="7">
                  <c:v>Salmo &amp; Area</c:v>
                </c:pt>
                <c:pt idx="8">
                  <c:v>Elkford</c:v>
                </c:pt>
                <c:pt idx="9">
                  <c:v>Sparwood</c:v>
                </c:pt>
                <c:pt idx="10">
                  <c:v>Nakusp &amp; Area</c:v>
                </c:pt>
                <c:pt idx="11">
                  <c:v>Valemount &amp; Area</c:v>
                </c:pt>
                <c:pt idx="12">
                  <c:v>Grand Forks &amp; Area</c:v>
                </c:pt>
                <c:pt idx="13">
                  <c:v>Christina Lake &amp; Area</c:v>
                </c:pt>
                <c:pt idx="14">
                  <c:v>Slocan Valley Area</c:v>
                </c:pt>
                <c:pt idx="15">
                  <c:v>Radium Hot Springs &amp; Area</c:v>
                </c:pt>
                <c:pt idx="16">
                  <c:v>Kettle Valley Area</c:v>
                </c:pt>
                <c:pt idx="17">
                  <c:v>Golden &amp; Area</c:v>
                </c:pt>
                <c:pt idx="18">
                  <c:v>Kaslo &amp; Area</c:v>
                </c:pt>
                <c:pt idx="19">
                  <c:v>Revelstoke &amp; Area</c:v>
                </c:pt>
                <c:pt idx="20">
                  <c:v>Invermere, Canal Flats &amp; Area</c:v>
                </c:pt>
              </c:strCache>
            </c:strRef>
          </c:cat>
          <c:val>
            <c:numRef>
              <c:f>'Pop''n Change by Sub-Corridor'!$E$2:$E$22</c:f>
              <c:numCache>
                <c:formatCode>General</c:formatCode>
                <c:ptCount val="21"/>
                <c:pt idx="0">
                  <c:v>1416</c:v>
                </c:pt>
                <c:pt idx="1">
                  <c:v>1283</c:v>
                </c:pt>
                <c:pt idx="2">
                  <c:v>916</c:v>
                </c:pt>
                <c:pt idx="3">
                  <c:v>608</c:v>
                </c:pt>
                <c:pt idx="4">
                  <c:v>435</c:v>
                </c:pt>
                <c:pt idx="5">
                  <c:v>416</c:v>
                </c:pt>
                <c:pt idx="6">
                  <c:v>257</c:v>
                </c:pt>
                <c:pt idx="7">
                  <c:v>124</c:v>
                </c:pt>
                <c:pt idx="8">
                  <c:v>60</c:v>
                </c:pt>
                <c:pt idx="9">
                  <c:v>49</c:v>
                </c:pt>
                <c:pt idx="10">
                  <c:v>4</c:v>
                </c:pt>
                <c:pt idx="11" formatCode="#,##0">
                  <c:v>2</c:v>
                </c:pt>
                <c:pt idx="12">
                  <c:v>-40</c:v>
                </c:pt>
                <c:pt idx="13">
                  <c:v>-44</c:v>
                </c:pt>
                <c:pt idx="14">
                  <c:v>-46</c:v>
                </c:pt>
                <c:pt idx="15">
                  <c:v>-109</c:v>
                </c:pt>
                <c:pt idx="16">
                  <c:v>-128</c:v>
                </c:pt>
                <c:pt idx="17">
                  <c:v>-142</c:v>
                </c:pt>
                <c:pt idx="18">
                  <c:v>-158</c:v>
                </c:pt>
                <c:pt idx="19">
                  <c:v>-245</c:v>
                </c:pt>
                <c:pt idx="20">
                  <c:v>-336</c:v>
                </c:pt>
              </c:numCache>
            </c:numRef>
          </c:val>
        </c:ser>
        <c:dLbls>
          <c:showLegendKey val="0"/>
          <c:showVal val="0"/>
          <c:showCatName val="0"/>
          <c:showSerName val="0"/>
          <c:showPercent val="0"/>
          <c:showBubbleSize val="0"/>
        </c:dLbls>
        <c:gapWidth val="150"/>
        <c:axId val="113343488"/>
        <c:axId val="113345280"/>
      </c:barChart>
      <c:catAx>
        <c:axId val="113343488"/>
        <c:scaling>
          <c:orientation val="minMax"/>
        </c:scaling>
        <c:delete val="0"/>
        <c:axPos val="l"/>
        <c:majorTickMark val="out"/>
        <c:minorTickMark val="none"/>
        <c:tickLblPos val="nextTo"/>
        <c:crossAx val="113345280"/>
        <c:crossesAt val="0"/>
        <c:auto val="1"/>
        <c:lblAlgn val="ctr"/>
        <c:lblOffset val="0"/>
        <c:noMultiLvlLbl val="0"/>
      </c:catAx>
      <c:valAx>
        <c:axId val="113345280"/>
        <c:scaling>
          <c:orientation val="minMax"/>
        </c:scaling>
        <c:delete val="0"/>
        <c:axPos val="b"/>
        <c:majorGridlines/>
        <c:numFmt formatCode="General" sourceLinked="1"/>
        <c:majorTickMark val="out"/>
        <c:minorTickMark val="none"/>
        <c:tickLblPos val="nextTo"/>
        <c:crossAx val="113343488"/>
        <c:crossesAt val="1"/>
        <c:crossBetween val="between"/>
        <c:majorUnit val="200"/>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'Average Income by Community'!$B$3:$E$3</c:f>
          <c:strCache>
            <c:ptCount val="1"/>
            <c:pt idx="0">
              <c:v>Average Income by Community, 2004-2009 ($)</c:v>
            </c:pt>
          </c:strCache>
        </c:strRef>
      </c:tx>
      <c:layout>
        <c:manualLayout>
          <c:xMode val="edge"/>
          <c:yMode val="edge"/>
          <c:x val="0.24796843992062007"/>
          <c:y val="1.0944307144088701E-2"/>
        </c:manualLayout>
      </c:layout>
      <c:overlay val="0"/>
      <c:txPr>
        <a:bodyPr/>
        <a:lstStyle/>
        <a:p>
          <a:pPr>
            <a:defRPr sz="1200">
              <a:latin typeface="Times New Roman"/>
              <a:cs typeface="Times New Roman"/>
            </a:defRPr>
          </a:pPr>
          <a:endParaRPr lang="en-US"/>
        </a:p>
      </c:txPr>
    </c:title>
    <c:autoTitleDeleted val="0"/>
    <c:plotArea>
      <c:layout>
        <c:manualLayout>
          <c:layoutTarget val="inner"/>
          <c:xMode val="edge"/>
          <c:yMode val="edge"/>
          <c:x val="0.21560376282604601"/>
          <c:y val="7.2296779319612994E-2"/>
          <c:w val="0.71630757438505999"/>
          <c:h val="0.8703623174788111"/>
        </c:manualLayout>
      </c:layout>
      <c:barChart>
        <c:barDir val="bar"/>
        <c:grouping val="clustered"/>
        <c:varyColors val="0"/>
        <c:ser>
          <c:idx val="0"/>
          <c:order val="0"/>
          <c:tx>
            <c:v>Total Dwellings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1"/>
          <c:order val="1"/>
          <c:tx>
            <c:v>Dwellings Occupied by Usual Residents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2"/>
          <c:order val="2"/>
          <c:tx>
            <c:v>Dwellings Occupied by Non'Ususal' Residents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3"/>
          <c:order val="3"/>
          <c:tx>
            <c:v>Detached Dwellings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4"/>
          <c:order val="4"/>
          <c:tx>
            <c:v>Multi-Family Dwellings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5"/>
          <c:order val="5"/>
          <c:tx>
            <c:v>Apartment Dwellings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6"/>
          <c:order val="6"/>
          <c:tx>
            <c:v>Movable Dwellings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7"/>
          <c:order val="7"/>
          <c:tx>
            <c:v>Semi-Detached</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8"/>
          <c:order val="8"/>
          <c:tx>
            <c:v>Row House</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9"/>
          <c:order val="9"/>
          <c:tx>
            <c:v>Duplex</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10"/>
          <c:order val="10"/>
          <c:tx>
            <c:v>Other Single Detached</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11"/>
          <c:order val="11"/>
          <c:tx>
            <c:v>% Dwellings Occupied by Usual Residents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12"/>
          <c:order val="12"/>
          <c:tx>
            <c:v>% Dwellings Occupied by Non'Ususal' Residents</c:v>
          </c:tx>
          <c:invertIfNegative val="0"/>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c:f>
            </c:numRef>
          </c:val>
        </c:ser>
        <c:ser>
          <c:idx val="13"/>
          <c:order val="13"/>
          <c:tx>
            <c:strRef>
              <c:f>'Dwelling Types'!#REF!</c:f>
              <c:strCache>
                <c:ptCount val="1"/>
                <c:pt idx="0">
                  <c:v>#REF!</c:v>
                </c:pt>
              </c:strCache>
            </c:strRef>
          </c:tx>
          <c:spPr>
            <a:solidFill>
              <a:schemeClr val="accent3"/>
            </a:solidFill>
          </c:spPr>
          <c:invertIfNegative val="0"/>
          <c:dPt>
            <c:idx val="28"/>
            <c:invertIfNegative val="0"/>
            <c:bubble3D val="0"/>
            <c:spPr>
              <a:solidFill>
                <a:schemeClr val="accent1"/>
              </a:solidFill>
            </c:spPr>
          </c:dPt>
          <c:dPt>
            <c:idx val="29"/>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13.4%</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4.4%</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12.4%</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14.7%</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11.8%</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18.3%</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15.6%</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23.7%</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8.1%</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4.2%</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13.0%</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18.8%</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13.7%</a:t>
                    </a:r>
                    <a:endParaRPr lang="en-US">
                      <a:latin typeface="+mn-lt"/>
                    </a:endParaRPr>
                  </a:p>
                </c:rich>
              </c:tx>
              <c:showLegendKey val="0"/>
              <c:showVal val="1"/>
              <c:showCatName val="0"/>
              <c:showSerName val="0"/>
              <c:showPercent val="0"/>
              <c:showBubbleSize val="0"/>
            </c:dLbl>
            <c:dLbl>
              <c:idx val="13"/>
              <c:tx>
                <c:rich>
                  <a:bodyPr/>
                  <a:lstStyle/>
                  <a:p>
                    <a:r>
                      <a:rPr lang="en-US">
                        <a:latin typeface="Wingdings" charset="2"/>
                        <a:cs typeface="Wingdings" charset="2"/>
                      </a:rPr>
                      <a:t></a:t>
                    </a:r>
                    <a:r>
                      <a:rPr lang="en-US">
                        <a:latin typeface="+mn-lt"/>
                        <a:cs typeface="Wingdings" charset="2"/>
                      </a:rPr>
                      <a:t>19.9%</a:t>
                    </a:r>
                    <a:endParaRPr lang="en-US">
                      <a:latin typeface="+mn-lt"/>
                    </a:endParaRP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19.3%</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17.0%</a:t>
                    </a:r>
                    <a:endParaRPr lang="en-US">
                      <a:latin typeface="+mn-lt"/>
                    </a:endParaRPr>
                  </a:p>
                </c:rich>
              </c:tx>
              <c:showLegendKey val="0"/>
              <c:showVal val="1"/>
              <c:showCatName val="0"/>
              <c:showSerName val="0"/>
              <c:showPercent val="0"/>
              <c:showBubbleSize val="0"/>
            </c:dLbl>
            <c:dLbl>
              <c:idx val="16"/>
              <c:tx>
                <c:rich>
                  <a:bodyPr/>
                  <a:lstStyle/>
                  <a:p>
                    <a:r>
                      <a:rPr lang="en-US">
                        <a:latin typeface="Wingdings" charset="2"/>
                        <a:cs typeface="Wingdings" charset="2"/>
                      </a:rPr>
                      <a:t></a:t>
                    </a:r>
                    <a:r>
                      <a:rPr lang="en-US">
                        <a:latin typeface="+mn-lt"/>
                        <a:cs typeface="Wingdings" charset="2"/>
                      </a:rPr>
                      <a:t>27.2%</a:t>
                    </a:r>
                    <a:endParaRPr lang="en-US">
                      <a:latin typeface="+mn-lt"/>
                    </a:endParaRPr>
                  </a:p>
                </c:rich>
              </c:tx>
              <c:showLegendKey val="0"/>
              <c:showVal val="1"/>
              <c:showCatName val="0"/>
              <c:showSerName val="0"/>
              <c:showPercent val="0"/>
              <c:showBubbleSize val="0"/>
            </c:dLbl>
            <c:dLbl>
              <c:idx val="17"/>
              <c:tx>
                <c:rich>
                  <a:bodyPr/>
                  <a:lstStyle/>
                  <a:p>
                    <a:r>
                      <a:rPr lang="en-US">
                        <a:latin typeface="Wingdings" charset="2"/>
                        <a:cs typeface="Wingdings" charset="2"/>
                      </a:rPr>
                      <a:t></a:t>
                    </a:r>
                    <a:r>
                      <a:rPr lang="en-US">
                        <a:latin typeface="+mn-lt"/>
                        <a:cs typeface="Times New Roman"/>
                      </a:rPr>
                      <a:t>19.1%</a:t>
                    </a:r>
                  </a:p>
                </c:rich>
              </c:tx>
              <c:showLegendKey val="0"/>
              <c:showVal val="1"/>
              <c:showCatName val="0"/>
              <c:showSerName val="0"/>
              <c:showPercent val="0"/>
              <c:showBubbleSize val="0"/>
            </c:dLbl>
            <c:dLbl>
              <c:idx val="18"/>
              <c:tx>
                <c:rich>
                  <a:bodyPr/>
                  <a:lstStyle/>
                  <a:p>
                    <a:r>
                      <a:rPr lang="en-US">
                        <a:latin typeface="Wingdings" charset="2"/>
                        <a:cs typeface="Wingdings" charset="2"/>
                      </a:rPr>
                      <a:t></a:t>
                    </a:r>
                    <a:r>
                      <a:rPr lang="en-US">
                        <a:latin typeface="+mn-lt"/>
                        <a:cs typeface="Wingdings" charset="2"/>
                      </a:rPr>
                      <a:t>23.9%</a:t>
                    </a:r>
                    <a:endParaRPr lang="en-US">
                      <a:latin typeface="+mn-lt"/>
                    </a:endParaRPr>
                  </a:p>
                </c:rich>
              </c:tx>
              <c:showLegendKey val="0"/>
              <c:showVal val="1"/>
              <c:showCatName val="0"/>
              <c:showSerName val="0"/>
              <c:showPercent val="0"/>
              <c:showBubbleSize val="0"/>
            </c:dLbl>
            <c:dLbl>
              <c:idx val="19"/>
              <c:tx>
                <c:rich>
                  <a:bodyPr/>
                  <a:lstStyle/>
                  <a:p>
                    <a:r>
                      <a:rPr lang="en-US">
                        <a:latin typeface="Wingdings" charset="2"/>
                        <a:cs typeface="Wingdings" charset="2"/>
                      </a:rPr>
                      <a:t></a:t>
                    </a:r>
                    <a:r>
                      <a:rPr lang="en-US">
                        <a:latin typeface="+mn-lt"/>
                        <a:cs typeface="Wingdings" charset="2"/>
                      </a:rPr>
                      <a:t>21.6%</a:t>
                    </a:r>
                    <a:endParaRPr lang="en-US">
                      <a:latin typeface="+mn-lt"/>
                    </a:endParaRPr>
                  </a:p>
                </c:rich>
              </c:tx>
              <c:showLegendKey val="0"/>
              <c:showVal val="1"/>
              <c:showCatName val="0"/>
              <c:showSerName val="0"/>
              <c:showPercent val="0"/>
              <c:showBubbleSize val="0"/>
            </c:dLbl>
            <c:dLbl>
              <c:idx val="20"/>
              <c:tx>
                <c:rich>
                  <a:bodyPr/>
                  <a:lstStyle/>
                  <a:p>
                    <a:r>
                      <a:rPr lang="en-US">
                        <a:latin typeface="Wingdings" charset="2"/>
                        <a:cs typeface="Wingdings" charset="2"/>
                      </a:rPr>
                      <a:t></a:t>
                    </a:r>
                    <a:r>
                      <a:rPr lang="en-US">
                        <a:latin typeface="+mn-lt"/>
                        <a:cs typeface="Wingdings" charset="2"/>
                      </a:rPr>
                      <a:t>25.0%</a:t>
                    </a:r>
                    <a:endParaRPr lang="en-US">
                      <a:latin typeface="+mn-lt"/>
                    </a:endParaRPr>
                  </a:p>
                </c:rich>
              </c:tx>
              <c:showLegendKey val="0"/>
              <c:showVal val="1"/>
              <c:showCatName val="0"/>
              <c:showSerName val="0"/>
              <c:showPercent val="0"/>
              <c:showBubbleSize val="0"/>
            </c:dLbl>
            <c:dLbl>
              <c:idx val="21"/>
              <c:tx>
                <c:rich>
                  <a:bodyPr/>
                  <a:lstStyle/>
                  <a:p>
                    <a:r>
                      <a:rPr lang="en-US">
                        <a:latin typeface="Wingdings" charset="2"/>
                        <a:cs typeface="Wingdings" charset="2"/>
                      </a:rPr>
                      <a:t></a:t>
                    </a:r>
                    <a:r>
                      <a:rPr lang="en-US">
                        <a:latin typeface="+mn-lt"/>
                        <a:cs typeface="Wingdings" charset="2"/>
                      </a:rPr>
                      <a:t>20.4%</a:t>
                    </a:r>
                    <a:endParaRPr lang="en-US">
                      <a:latin typeface="+mn-lt"/>
                    </a:endParaRPr>
                  </a:p>
                </c:rich>
              </c:tx>
              <c:showLegendKey val="0"/>
              <c:showVal val="1"/>
              <c:showCatName val="0"/>
              <c:showSerName val="0"/>
              <c:showPercent val="0"/>
              <c:showBubbleSize val="0"/>
            </c:dLbl>
            <c:dLbl>
              <c:idx val="22"/>
              <c:tx>
                <c:rich>
                  <a:bodyPr/>
                  <a:lstStyle/>
                  <a:p>
                    <a:r>
                      <a:rPr lang="en-US">
                        <a:latin typeface="Wingdings" charset="2"/>
                        <a:cs typeface="Wingdings" charset="2"/>
                      </a:rPr>
                      <a:t></a:t>
                    </a:r>
                    <a:r>
                      <a:rPr lang="en-US">
                        <a:latin typeface="+mn-lt"/>
                        <a:cs typeface="Wingdings" charset="2"/>
                      </a:rPr>
                      <a:t>28.5%</a:t>
                    </a:r>
                    <a:endParaRPr lang="en-US">
                      <a:latin typeface="+mn-lt"/>
                    </a:endParaRPr>
                  </a:p>
                </c:rich>
              </c:tx>
              <c:showLegendKey val="0"/>
              <c:showVal val="1"/>
              <c:showCatName val="0"/>
              <c:showSerName val="0"/>
              <c:showPercent val="0"/>
              <c:showBubbleSize val="0"/>
            </c:dLbl>
            <c:dLbl>
              <c:idx val="23"/>
              <c:tx>
                <c:rich>
                  <a:bodyPr/>
                  <a:lstStyle/>
                  <a:p>
                    <a:r>
                      <a:rPr lang="en-US">
                        <a:latin typeface="Wingdings" charset="2"/>
                        <a:cs typeface="Wingdings" charset="2"/>
                      </a:rPr>
                      <a:t></a:t>
                    </a:r>
                    <a:r>
                      <a:rPr lang="en-US">
                        <a:latin typeface="+mn-lt"/>
                        <a:cs typeface="Wingdings" charset="2"/>
                      </a:rPr>
                      <a:t>20.0%</a:t>
                    </a:r>
                    <a:endParaRPr lang="en-US">
                      <a:latin typeface="+mn-lt"/>
                    </a:endParaRPr>
                  </a:p>
                </c:rich>
              </c:tx>
              <c:showLegendKey val="0"/>
              <c:showVal val="1"/>
              <c:showCatName val="0"/>
              <c:showSerName val="0"/>
              <c:showPercent val="0"/>
              <c:showBubbleSize val="0"/>
            </c:dLbl>
            <c:dLbl>
              <c:idx val="24"/>
              <c:tx>
                <c:rich>
                  <a:bodyPr/>
                  <a:lstStyle/>
                  <a:p>
                    <a:r>
                      <a:rPr lang="en-US">
                        <a:latin typeface="Wingdings" charset="2"/>
                        <a:cs typeface="Wingdings" charset="2"/>
                      </a:rPr>
                      <a:t></a:t>
                    </a:r>
                    <a:r>
                      <a:rPr lang="en-US">
                        <a:latin typeface="+mn-lt"/>
                        <a:cs typeface="Wingdings" charset="2"/>
                      </a:rPr>
                      <a:t>24.0%</a:t>
                    </a:r>
                    <a:endParaRPr lang="en-US">
                      <a:latin typeface="+mn-lt"/>
                    </a:endParaRPr>
                  </a:p>
                </c:rich>
              </c:tx>
              <c:showLegendKey val="0"/>
              <c:showVal val="1"/>
              <c:showCatName val="0"/>
              <c:showSerName val="0"/>
              <c:showPercent val="0"/>
              <c:showBubbleSize val="0"/>
            </c:dLbl>
            <c:dLbl>
              <c:idx val="25"/>
              <c:layout>
                <c:manualLayout>
                  <c:x val="-3.9572615749901112E-3"/>
                  <c:y val="-1.8065748470190015E-17"/>
                </c:manualLayout>
              </c:layout>
              <c:tx>
                <c:rich>
                  <a:bodyPr/>
                  <a:lstStyle/>
                  <a:p>
                    <a:r>
                      <a:rPr lang="en-US">
                        <a:latin typeface="Wingdings" charset="2"/>
                        <a:cs typeface="Wingdings" charset="2"/>
                      </a:rPr>
                      <a:t></a:t>
                    </a:r>
                    <a:r>
                      <a:rPr lang="en-US">
                        <a:latin typeface="+mn-lt"/>
                        <a:cs typeface="Wingdings" charset="2"/>
                      </a:rPr>
                      <a:t>35.9%</a:t>
                    </a:r>
                    <a:endParaRPr lang="en-US">
                      <a:latin typeface="+mn-lt"/>
                    </a:endParaRPr>
                  </a:p>
                </c:rich>
              </c:tx>
              <c:showLegendKey val="0"/>
              <c:showVal val="1"/>
              <c:showCatName val="0"/>
              <c:showSerName val="0"/>
              <c:showPercent val="0"/>
              <c:showBubbleSize val="0"/>
            </c:dLbl>
            <c:dLbl>
              <c:idx val="26"/>
              <c:tx>
                <c:rich>
                  <a:bodyPr/>
                  <a:lstStyle/>
                  <a:p>
                    <a:r>
                      <a:rPr lang="en-US">
                        <a:latin typeface="Wingdings" charset="2"/>
                        <a:cs typeface="Wingdings" charset="2"/>
                      </a:rPr>
                      <a:t></a:t>
                    </a:r>
                    <a:r>
                      <a:rPr lang="en-US">
                        <a:latin typeface="+mn-lt"/>
                        <a:cs typeface="Wingdings" charset="2"/>
                      </a:rPr>
                      <a:t>32.7%</a:t>
                    </a:r>
                    <a:endParaRPr lang="en-US">
                      <a:latin typeface="+mn-lt"/>
                    </a:endParaRPr>
                  </a:p>
                </c:rich>
              </c:tx>
              <c:showLegendKey val="0"/>
              <c:showVal val="1"/>
              <c:showCatName val="0"/>
              <c:showSerName val="0"/>
              <c:showPercent val="0"/>
              <c:showBubbleSize val="0"/>
            </c:dLbl>
            <c:dLbl>
              <c:idx val="27"/>
              <c:tx>
                <c:rich>
                  <a:bodyPr/>
                  <a:lstStyle/>
                  <a:p>
                    <a:r>
                      <a:rPr lang="en-US">
                        <a:latin typeface="Wingdings" charset="2"/>
                        <a:cs typeface="Wingdings" charset="2"/>
                      </a:rPr>
                      <a:t></a:t>
                    </a:r>
                    <a:r>
                      <a:rPr lang="en-US">
                        <a:latin typeface="+mn-lt"/>
                        <a:cs typeface="Wingdings" charset="2"/>
                      </a:rPr>
                      <a:t>20.4%</a:t>
                    </a:r>
                    <a:endParaRPr lang="en-US">
                      <a:latin typeface="+mn-lt"/>
                    </a:endParaRPr>
                  </a:p>
                </c:rich>
              </c:tx>
              <c:showLegendKey val="0"/>
              <c:showVal val="1"/>
              <c:showCatName val="0"/>
              <c:showSerName val="0"/>
              <c:showPercent val="0"/>
              <c:showBubbleSize val="0"/>
            </c:dLbl>
            <c:dLbl>
              <c:idx val="28"/>
              <c:tx>
                <c:rich>
                  <a:bodyPr/>
                  <a:lstStyle/>
                  <a:p>
                    <a:r>
                      <a:rPr lang="en-US">
                        <a:latin typeface="Wingdings" charset="2"/>
                        <a:cs typeface="Wingdings" charset="2"/>
                      </a:rPr>
                      <a:t></a:t>
                    </a:r>
                    <a:r>
                      <a:rPr lang="en-US">
                        <a:latin typeface="+mn-lt"/>
                        <a:cs typeface="Wingdings" charset="2"/>
                      </a:rPr>
                      <a:t>17.7%</a:t>
                    </a:r>
                    <a:endParaRPr lang="en-US">
                      <a:latin typeface="+mn-lt"/>
                    </a:endParaRPr>
                  </a:p>
                </c:rich>
              </c:tx>
              <c:showLegendKey val="0"/>
              <c:showVal val="1"/>
              <c:showCatName val="0"/>
              <c:showSerName val="0"/>
              <c:showPercent val="0"/>
              <c:showBubbleSize val="0"/>
            </c:dLbl>
            <c:dLbl>
              <c:idx val="29"/>
              <c:tx>
                <c:rich>
                  <a:bodyPr/>
                  <a:lstStyle/>
                  <a:p>
                    <a:r>
                      <a:rPr lang="en-US"/>
                      <a:t></a:t>
                    </a:r>
                    <a:r>
                      <a:rPr lang="en-US">
                        <a:latin typeface="+mn-lt"/>
                      </a:rPr>
                      <a:t>17.7%</a:t>
                    </a: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'Average Income by Community'!$B$6:$B$35</c:f>
              <c:strCache>
                <c:ptCount val="30"/>
                <c:pt idx="0">
                  <c:v>Slocan</c:v>
                </c:pt>
                <c:pt idx="1">
                  <c:v>Greenwood</c:v>
                </c:pt>
                <c:pt idx="2">
                  <c:v>Silverton</c:v>
                </c:pt>
                <c:pt idx="3">
                  <c:v>Salmo</c:v>
                </c:pt>
                <c:pt idx="4">
                  <c:v>Grand Forks</c:v>
                </c:pt>
                <c:pt idx="5">
                  <c:v>Kaslo</c:v>
                </c:pt>
                <c:pt idx="6">
                  <c:v>Creston</c:v>
                </c:pt>
                <c:pt idx="7">
                  <c:v>New Denver</c:v>
                </c:pt>
                <c:pt idx="8">
                  <c:v>Nakusp</c:v>
                </c:pt>
                <c:pt idx="9">
                  <c:v>Midway</c:v>
                </c:pt>
                <c:pt idx="10">
                  <c:v>Valemount</c:v>
                </c:pt>
                <c:pt idx="11">
                  <c:v>Kimberley</c:v>
                </c:pt>
                <c:pt idx="12">
                  <c:v>Golden</c:v>
                </c:pt>
                <c:pt idx="13">
                  <c:v>Nelson</c:v>
                </c:pt>
                <c:pt idx="14">
                  <c:v>Revelstoke</c:v>
                </c:pt>
                <c:pt idx="15">
                  <c:v>Castlegar</c:v>
                </c:pt>
                <c:pt idx="16">
                  <c:v>Radium Hot Springs</c:v>
                </c:pt>
                <c:pt idx="17">
                  <c:v>Fruitvale</c:v>
                </c:pt>
                <c:pt idx="18">
                  <c:v>Trail</c:v>
                </c:pt>
                <c:pt idx="19">
                  <c:v>Cranbrook</c:v>
                </c:pt>
                <c:pt idx="20">
                  <c:v>Canal Flats</c:v>
                </c:pt>
                <c:pt idx="21">
                  <c:v>Invermere</c:v>
                </c:pt>
                <c:pt idx="22">
                  <c:v>Fernie</c:v>
                </c:pt>
                <c:pt idx="23">
                  <c:v>Montrose</c:v>
                </c:pt>
                <c:pt idx="24">
                  <c:v>Rossland</c:v>
                </c:pt>
                <c:pt idx="25">
                  <c:v>Sparwood</c:v>
                </c:pt>
                <c:pt idx="26">
                  <c:v>Elkford</c:v>
                </c:pt>
                <c:pt idx="28">
                  <c:v>Kootenay Region</c:v>
                </c:pt>
                <c:pt idx="29">
                  <c:v>BC</c:v>
                </c:pt>
              </c:strCache>
            </c:strRef>
          </c:cat>
          <c:val>
            <c:numRef>
              <c:f>'Average Income by Community'!$D$6:$D$35</c:f>
              <c:numCache>
                <c:formatCode>#,##0</c:formatCode>
                <c:ptCount val="30"/>
                <c:pt idx="0" formatCode="&quot;$&quot;#,##0">
                  <c:v>22490</c:v>
                </c:pt>
                <c:pt idx="1">
                  <c:v>24817</c:v>
                </c:pt>
                <c:pt idx="2">
                  <c:v>27774</c:v>
                </c:pt>
                <c:pt idx="3">
                  <c:v>28164</c:v>
                </c:pt>
                <c:pt idx="4">
                  <c:v>30170</c:v>
                </c:pt>
                <c:pt idx="5">
                  <c:v>30330</c:v>
                </c:pt>
                <c:pt idx="6">
                  <c:v>30600</c:v>
                </c:pt>
                <c:pt idx="7">
                  <c:v>30708</c:v>
                </c:pt>
                <c:pt idx="8">
                  <c:v>31109</c:v>
                </c:pt>
                <c:pt idx="9">
                  <c:v>31764</c:v>
                </c:pt>
                <c:pt idx="10">
                  <c:v>32549</c:v>
                </c:pt>
                <c:pt idx="11">
                  <c:v>35897</c:v>
                </c:pt>
                <c:pt idx="12">
                  <c:v>36125</c:v>
                </c:pt>
                <c:pt idx="13">
                  <c:v>36131</c:v>
                </c:pt>
                <c:pt idx="14">
                  <c:v>37104</c:v>
                </c:pt>
                <c:pt idx="15">
                  <c:v>37855</c:v>
                </c:pt>
                <c:pt idx="16">
                  <c:v>38853</c:v>
                </c:pt>
                <c:pt idx="17">
                  <c:v>38873</c:v>
                </c:pt>
                <c:pt idx="18">
                  <c:v>39203</c:v>
                </c:pt>
                <c:pt idx="19">
                  <c:v>39302</c:v>
                </c:pt>
                <c:pt idx="20">
                  <c:v>39462</c:v>
                </c:pt>
                <c:pt idx="21">
                  <c:v>40022</c:v>
                </c:pt>
                <c:pt idx="22">
                  <c:v>43272</c:v>
                </c:pt>
                <c:pt idx="23">
                  <c:v>44362</c:v>
                </c:pt>
                <c:pt idx="24">
                  <c:v>45595</c:v>
                </c:pt>
                <c:pt idx="25">
                  <c:v>48259</c:v>
                </c:pt>
                <c:pt idx="26">
                  <c:v>55851</c:v>
                </c:pt>
                <c:pt idx="28">
                  <c:v>36640</c:v>
                </c:pt>
                <c:pt idx="29">
                  <c:v>39754</c:v>
                </c:pt>
              </c:numCache>
            </c:numRef>
          </c:val>
        </c:ser>
        <c:dLbls>
          <c:showLegendKey val="0"/>
          <c:showVal val="0"/>
          <c:showCatName val="0"/>
          <c:showSerName val="0"/>
          <c:showPercent val="0"/>
          <c:showBubbleSize val="0"/>
        </c:dLbls>
        <c:gapWidth val="50"/>
        <c:axId val="127409536"/>
        <c:axId val="127751296"/>
      </c:barChart>
      <c:catAx>
        <c:axId val="127409536"/>
        <c:scaling>
          <c:orientation val="minMax"/>
        </c:scaling>
        <c:delete val="0"/>
        <c:axPos val="l"/>
        <c:majorTickMark val="out"/>
        <c:minorTickMark val="none"/>
        <c:tickLblPos val="nextTo"/>
        <c:crossAx val="127751296"/>
        <c:crosses val="autoZero"/>
        <c:auto val="1"/>
        <c:lblAlgn val="ctr"/>
        <c:lblOffset val="100"/>
        <c:noMultiLvlLbl val="0"/>
      </c:catAx>
      <c:valAx>
        <c:axId val="127751296"/>
        <c:scaling>
          <c:orientation val="minMax"/>
        </c:scaling>
        <c:delete val="0"/>
        <c:axPos val="b"/>
        <c:majorGridlines/>
        <c:numFmt formatCode="&quot;$&quot;#,##0" sourceLinked="1"/>
        <c:majorTickMark val="out"/>
        <c:minorTickMark val="none"/>
        <c:tickLblPos val="nextTo"/>
        <c:crossAx val="127409536"/>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'Average Income by Community'!$I$3:$L$3</c:f>
          <c:strCache>
            <c:ptCount val="1"/>
            <c:pt idx="0">
              <c:v>Average Income by BC Development Region ($), 2004-2009</c:v>
            </c:pt>
          </c:strCache>
        </c:strRef>
      </c:tx>
      <c:layout>
        <c:manualLayout>
          <c:xMode val="edge"/>
          <c:yMode val="edge"/>
          <c:x val="0.18560192723784896"/>
          <c:y val="1.6680377639362307E-3"/>
        </c:manualLayout>
      </c:layout>
      <c:overlay val="0"/>
      <c:txPr>
        <a:bodyPr/>
        <a:lstStyle/>
        <a:p>
          <a:pPr>
            <a:defRPr sz="1200">
              <a:latin typeface="Times New Roman"/>
              <a:cs typeface="Times New Roman"/>
            </a:defRPr>
          </a:pPr>
          <a:endParaRPr lang="en-US"/>
        </a:p>
      </c:txPr>
    </c:title>
    <c:autoTitleDeleted val="0"/>
    <c:plotArea>
      <c:layout>
        <c:manualLayout>
          <c:layoutTarget val="inner"/>
          <c:xMode val="edge"/>
          <c:yMode val="edge"/>
          <c:x val="0.29057618390118306"/>
          <c:y val="0.16230540212324199"/>
          <c:w val="0.64935907004515414"/>
          <c:h val="0.73646766169154199"/>
        </c:manualLayout>
      </c:layout>
      <c:barChart>
        <c:barDir val="bar"/>
        <c:grouping val="clustered"/>
        <c:varyColors val="0"/>
        <c:ser>
          <c:idx val="0"/>
          <c:order val="0"/>
          <c:tx>
            <c:v>Total Dwellings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1"/>
          <c:order val="1"/>
          <c:tx>
            <c:v>Dwellings Occupied by Usual Residents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2"/>
          <c:order val="2"/>
          <c:tx>
            <c:v>Dwellings Occupied by Non'Ususal' Residents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3"/>
          <c:order val="3"/>
          <c:tx>
            <c:v>Detached Dwellings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4"/>
          <c:order val="4"/>
          <c:tx>
            <c:v>Multi-Family Dwellings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5"/>
          <c:order val="5"/>
          <c:tx>
            <c:v>Apartment Dwellings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6"/>
          <c:order val="6"/>
          <c:tx>
            <c:v>Movable Dwellings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7"/>
          <c:order val="7"/>
          <c:tx>
            <c:v>Semi-Detached</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8"/>
          <c:order val="8"/>
          <c:tx>
            <c:v>Row House</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9"/>
          <c:order val="9"/>
          <c:tx>
            <c:v>Duplex</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10"/>
          <c:order val="10"/>
          <c:tx>
            <c:v>Other Single Detached</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11"/>
          <c:order val="11"/>
          <c:tx>
            <c:v>% Dwellings Occupied by Usual Residents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12"/>
          <c:order val="12"/>
          <c:tx>
            <c:v>% Dwellings Occupied by Non'Ususal' Residents</c:v>
          </c:tx>
          <c:invertIfNegative val="0"/>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c:f>
            </c:numRef>
          </c:val>
        </c:ser>
        <c:ser>
          <c:idx val="13"/>
          <c:order val="13"/>
          <c:tx>
            <c:strRef>
              <c:f>'Average Income by Community'!$I$3:$L$3</c:f>
              <c:strCache>
                <c:ptCount val="1"/>
                <c:pt idx="0">
                  <c:v>Average Income by BC Development Region ($), 2004-2009</c:v>
                </c:pt>
              </c:strCache>
            </c:strRef>
          </c:tx>
          <c:spPr>
            <a:solidFill>
              <a:schemeClr val="accent3"/>
            </a:solidFill>
            <a:ln>
              <a:solidFill>
                <a:schemeClr val="accent3"/>
              </a:solidFill>
            </a:ln>
          </c:spPr>
          <c:invertIfNegative val="0"/>
          <c:dPt>
            <c:idx val="2"/>
            <c:invertIfNegative val="0"/>
            <c:bubble3D val="0"/>
            <c:spPr>
              <a:solidFill>
                <a:schemeClr val="accent1"/>
              </a:solidFill>
              <a:ln>
                <a:solidFill>
                  <a:schemeClr val="accent1"/>
                </a:solidFill>
              </a:ln>
            </c:spPr>
          </c:dPt>
          <c:dPt>
            <c:idx val="8"/>
            <c:invertIfNegative val="0"/>
            <c:bubble3D val="0"/>
            <c:spPr>
              <a:solidFill>
                <a:schemeClr val="tx2"/>
              </a:solidFill>
              <a:ln>
                <a:solidFill>
                  <a:schemeClr val="accent3"/>
                </a:solidFill>
              </a:ln>
            </c:spPr>
          </c:dPt>
          <c:dLbls>
            <c:dLbl>
              <c:idx val="0"/>
              <c:tx>
                <c:rich>
                  <a:bodyPr/>
                  <a:lstStyle/>
                  <a:p>
                    <a:r>
                      <a:rPr lang="en-US">
                        <a:latin typeface="Wingdings" charset="2"/>
                        <a:cs typeface="Wingdings" charset="2"/>
                      </a:rPr>
                      <a:t></a:t>
                    </a:r>
                    <a:r>
                      <a:rPr lang="en-US">
                        <a:latin typeface="+mn-lt"/>
                        <a:cs typeface="Wingdings" charset="2"/>
                      </a:rPr>
                      <a:t>11.0%</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13.6%</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20.4%</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13.4%</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20.7%</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18.3%</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17.1%</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22.7%</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17.7%</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'Average Income by Community'!$I$6:$I$14</c:f>
              <c:strCache>
                <c:ptCount val="9"/>
                <c:pt idx="0">
                  <c:v>North Coast</c:v>
                </c:pt>
                <c:pt idx="1">
                  <c:v>Nechako</c:v>
                </c:pt>
                <c:pt idx="2">
                  <c:v>Kootenay</c:v>
                </c:pt>
                <c:pt idx="3">
                  <c:v>Cariboo</c:v>
                </c:pt>
                <c:pt idx="4">
                  <c:v>Thompson Okanagan</c:v>
                </c:pt>
                <c:pt idx="5">
                  <c:v>Vancouver Island / Coast</c:v>
                </c:pt>
                <c:pt idx="6">
                  <c:v>Mainland / Southeast</c:v>
                </c:pt>
                <c:pt idx="7">
                  <c:v>Northeast</c:v>
                </c:pt>
                <c:pt idx="8">
                  <c:v>BC</c:v>
                </c:pt>
              </c:strCache>
            </c:strRef>
          </c:cat>
          <c:val>
            <c:numRef>
              <c:f>'Average Income by Community'!$K$6:$K$14</c:f>
              <c:numCache>
                <c:formatCode>"$"#,##0</c:formatCode>
                <c:ptCount val="9"/>
                <c:pt idx="0">
                  <c:v>33598</c:v>
                </c:pt>
                <c:pt idx="1">
                  <c:v>35597</c:v>
                </c:pt>
                <c:pt idx="2">
                  <c:v>36640</c:v>
                </c:pt>
                <c:pt idx="3">
                  <c:v>37351</c:v>
                </c:pt>
                <c:pt idx="4">
                  <c:v>37620</c:v>
                </c:pt>
                <c:pt idx="5">
                  <c:v>39982</c:v>
                </c:pt>
                <c:pt idx="6">
                  <c:v>40481</c:v>
                </c:pt>
                <c:pt idx="7">
                  <c:v>45812</c:v>
                </c:pt>
                <c:pt idx="8">
                  <c:v>39754</c:v>
                </c:pt>
              </c:numCache>
            </c:numRef>
          </c:val>
        </c:ser>
        <c:dLbls>
          <c:showLegendKey val="0"/>
          <c:showVal val="0"/>
          <c:showCatName val="0"/>
          <c:showSerName val="0"/>
          <c:showPercent val="0"/>
          <c:showBubbleSize val="0"/>
        </c:dLbls>
        <c:gapWidth val="50"/>
        <c:axId val="127794560"/>
        <c:axId val="127812736"/>
      </c:barChart>
      <c:catAx>
        <c:axId val="127794560"/>
        <c:scaling>
          <c:orientation val="minMax"/>
        </c:scaling>
        <c:delete val="0"/>
        <c:axPos val="l"/>
        <c:majorTickMark val="out"/>
        <c:minorTickMark val="none"/>
        <c:tickLblPos val="nextTo"/>
        <c:crossAx val="127812736"/>
        <c:crosses val="autoZero"/>
        <c:auto val="1"/>
        <c:lblAlgn val="ctr"/>
        <c:lblOffset val="100"/>
        <c:noMultiLvlLbl val="0"/>
      </c:catAx>
      <c:valAx>
        <c:axId val="127812736"/>
        <c:scaling>
          <c:orientation val="minMax"/>
        </c:scaling>
        <c:delete val="0"/>
        <c:axPos val="b"/>
        <c:majorGridlines/>
        <c:numFmt formatCode="&quot;$&quot;#,##0" sourceLinked="1"/>
        <c:majorTickMark val="out"/>
        <c:minorTickMark val="none"/>
        <c:tickLblPos val="nextTo"/>
        <c:crossAx val="127794560"/>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Population by Community,</a:t>
            </a:r>
            <a:r>
              <a:rPr lang="en-US" sz="1200" baseline="0"/>
              <a:t> 2006-2011</a:t>
            </a:r>
            <a:endParaRPr lang="en-US" sz="1200"/>
          </a:p>
        </c:rich>
      </c:tx>
      <c:layout/>
      <c:overlay val="0"/>
    </c:title>
    <c:autoTitleDeleted val="0"/>
    <c:plotArea>
      <c:layout>
        <c:manualLayout>
          <c:layoutTarget val="inner"/>
          <c:xMode val="edge"/>
          <c:yMode val="edge"/>
          <c:x val="0.24641293812482107"/>
          <c:y val="0.11450224971878502"/>
          <c:w val="0.68940358715418504"/>
          <c:h val="0.81626572246651008"/>
        </c:manualLayout>
      </c:layout>
      <c:barChart>
        <c:barDir val="bar"/>
        <c:grouping val="clustered"/>
        <c:varyColors val="0"/>
        <c:ser>
          <c:idx val="0"/>
          <c:order val="0"/>
          <c:spPr>
            <a:solidFill>
              <a:schemeClr val="accent3"/>
            </a:solidFill>
            <a:ln>
              <a:solidFill>
                <a:schemeClr val="accent3"/>
              </a:solidFill>
            </a:ln>
          </c:spPr>
          <c:invertIfNegative val="0"/>
          <c:dLbls>
            <c:dLbl>
              <c:idx val="0"/>
              <c:layout/>
              <c:tx>
                <c:rich>
                  <a:bodyPr/>
                  <a:lstStyle/>
                  <a:p>
                    <a:r>
                      <a:rPr lang="en-US">
                        <a:latin typeface="Wingdings"/>
                      </a:rPr>
                      <a:t></a:t>
                    </a:r>
                    <a:r>
                      <a:rPr lang="en-US"/>
                      <a:t>0.2%</a:t>
                    </a:r>
                  </a:p>
                </c:rich>
              </c:tx>
              <c:showLegendKey val="0"/>
              <c:showVal val="1"/>
              <c:showCatName val="0"/>
              <c:showSerName val="0"/>
              <c:showPercent val="0"/>
              <c:showBubbleSize val="0"/>
            </c:dLbl>
            <c:dLbl>
              <c:idx val="1"/>
              <c:layout/>
              <c:tx>
                <c:rich>
                  <a:bodyPr/>
                  <a:lstStyle/>
                  <a:p>
                    <a:r>
                      <a:rPr lang="en-US">
                        <a:latin typeface="Wingdings"/>
                      </a:rPr>
                      <a:t></a:t>
                    </a:r>
                    <a:r>
                      <a:rPr lang="en-US"/>
                      <a:t>6.1%</a:t>
                    </a:r>
                  </a:p>
                </c:rich>
              </c:tx>
              <c:showLegendKey val="0"/>
              <c:showVal val="1"/>
              <c:showCatName val="0"/>
              <c:showSerName val="0"/>
              <c:showPercent val="0"/>
              <c:showBubbleSize val="0"/>
            </c:dLbl>
            <c:dLbl>
              <c:idx val="2"/>
              <c:layout/>
              <c:tx>
                <c:rich>
                  <a:bodyPr/>
                  <a:lstStyle/>
                  <a:p>
                    <a:r>
                      <a:rPr lang="en-US">
                        <a:latin typeface="Wingdings"/>
                      </a:rPr>
                      <a:t></a:t>
                    </a:r>
                    <a:r>
                      <a:rPr lang="en-US"/>
                      <a:t>2.4%</a:t>
                    </a:r>
                  </a:p>
                </c:rich>
              </c:tx>
              <c:showLegendKey val="0"/>
              <c:showVal val="1"/>
              <c:showCatName val="0"/>
              <c:showSerName val="0"/>
              <c:showPercent val="0"/>
              <c:showBubbleSize val="0"/>
            </c:dLbl>
            <c:dLbl>
              <c:idx val="3"/>
              <c:layout/>
              <c:tx>
                <c:rich>
                  <a:bodyPr/>
                  <a:lstStyle/>
                  <a:p>
                    <a:r>
                      <a:rPr lang="en-US">
                        <a:latin typeface="Wingdings"/>
                      </a:rPr>
                      <a:t></a:t>
                    </a:r>
                    <a:r>
                      <a:rPr lang="en-US"/>
                      <a:t>4.7%</a:t>
                    </a:r>
                  </a:p>
                </c:rich>
              </c:tx>
              <c:showLegendKey val="0"/>
              <c:showVal val="1"/>
              <c:showCatName val="0"/>
              <c:showSerName val="0"/>
              <c:showPercent val="0"/>
              <c:showBubbleSize val="0"/>
            </c:dLbl>
            <c:dLbl>
              <c:idx val="4"/>
              <c:layout/>
              <c:tx>
                <c:rich>
                  <a:bodyPr/>
                  <a:lstStyle/>
                  <a:p>
                    <a:r>
                      <a:rPr lang="en-US">
                        <a:latin typeface="Wingdings"/>
                      </a:rPr>
                      <a:t></a:t>
                    </a:r>
                    <a:r>
                      <a:rPr lang="en-US"/>
                      <a:t>0.1%</a:t>
                    </a:r>
                  </a:p>
                </c:rich>
              </c:tx>
              <c:showLegendKey val="0"/>
              <c:showVal val="1"/>
              <c:showCatName val="0"/>
              <c:showSerName val="0"/>
              <c:showPercent val="0"/>
              <c:showBubbleSize val="0"/>
            </c:dLbl>
            <c:dLbl>
              <c:idx val="5"/>
              <c:layout/>
              <c:tx>
                <c:rich>
                  <a:bodyPr/>
                  <a:lstStyle/>
                  <a:p>
                    <a:r>
                      <a:rPr lang="en-US">
                        <a:latin typeface="Wingdings"/>
                      </a:rPr>
                      <a:t></a:t>
                    </a:r>
                    <a:r>
                      <a:rPr lang="en-US"/>
                      <a:t>8.5</a:t>
                    </a:r>
                  </a:p>
                </c:rich>
              </c:tx>
              <c:showLegendKey val="0"/>
              <c:showVal val="1"/>
              <c:showCatName val="0"/>
              <c:showSerName val="0"/>
              <c:showPercent val="0"/>
              <c:showBubbleSize val="0"/>
            </c:dLbl>
            <c:dLbl>
              <c:idx val="6"/>
              <c:layout/>
              <c:tx>
                <c:rich>
                  <a:bodyPr/>
                  <a:lstStyle/>
                  <a:p>
                    <a:pPr>
                      <a:defRPr>
                        <a:latin typeface="Wingdings"/>
                      </a:defRPr>
                    </a:pPr>
                    <a:r>
                      <a:rPr lang="en-US">
                        <a:latin typeface="Wingdings"/>
                      </a:rPr>
                      <a:t></a:t>
                    </a:r>
                    <a:r>
                      <a:rPr lang="en-US">
                        <a:latin typeface="Calibri"/>
                      </a:rPr>
                      <a:t>1.4%</a:t>
                    </a:r>
                  </a:p>
                </c:rich>
              </c:tx>
              <c:spPr/>
              <c:showLegendKey val="0"/>
              <c:showVal val="1"/>
              <c:showCatName val="0"/>
              <c:showSerName val="0"/>
              <c:showPercent val="0"/>
              <c:showBubbleSize val="0"/>
            </c:dLbl>
            <c:dLbl>
              <c:idx val="7"/>
              <c:layout/>
              <c:tx>
                <c:rich>
                  <a:bodyPr/>
                  <a:lstStyle/>
                  <a:p>
                    <a:r>
                      <a:rPr lang="en-US">
                        <a:latin typeface="Wingdings"/>
                      </a:rPr>
                      <a:t></a:t>
                    </a:r>
                    <a:r>
                      <a:rPr lang="en-US"/>
                      <a:t>0.9%</a:t>
                    </a:r>
                  </a:p>
                </c:rich>
              </c:tx>
              <c:showLegendKey val="0"/>
              <c:showVal val="1"/>
              <c:showCatName val="0"/>
              <c:showSerName val="0"/>
              <c:showPercent val="0"/>
              <c:showBubbleSize val="0"/>
            </c:dLbl>
            <c:dLbl>
              <c:idx val="8"/>
              <c:layout/>
              <c:tx>
                <c:rich>
                  <a:bodyPr/>
                  <a:lstStyle/>
                  <a:p>
                    <a:r>
                      <a:rPr lang="en-US">
                        <a:latin typeface="Wingdings"/>
                      </a:rPr>
                      <a:t></a:t>
                    </a:r>
                    <a:r>
                      <a:rPr lang="en-US"/>
                      <a:t>4.2%</a:t>
                    </a:r>
                  </a:p>
                </c:rich>
              </c:tx>
              <c:showLegendKey val="0"/>
              <c:showVal val="1"/>
              <c:showCatName val="0"/>
              <c:showSerName val="0"/>
              <c:showPercent val="0"/>
              <c:showBubbleSize val="0"/>
            </c:dLbl>
            <c:dLbl>
              <c:idx val="9"/>
              <c:layout/>
              <c:tx>
                <c:rich>
                  <a:bodyPr/>
                  <a:lstStyle/>
                  <a:p>
                    <a:r>
                      <a:rPr lang="en-US">
                        <a:latin typeface="Wingdings"/>
                      </a:rPr>
                      <a:t></a:t>
                    </a:r>
                    <a:r>
                      <a:rPr lang="en-US"/>
                      <a:t>2.1%</a:t>
                    </a:r>
                  </a:p>
                </c:rich>
              </c:tx>
              <c:showLegendKey val="0"/>
              <c:showVal val="1"/>
              <c:showCatName val="0"/>
              <c:showSerName val="0"/>
              <c:showPercent val="0"/>
              <c:showBubbleSize val="0"/>
            </c:dLbl>
            <c:dLbl>
              <c:idx val="10"/>
              <c:layout/>
              <c:tx>
                <c:rich>
                  <a:bodyPr/>
                  <a:lstStyle/>
                  <a:p>
                    <a:r>
                      <a:rPr lang="en-US">
                        <a:latin typeface="Wingdings"/>
                      </a:rPr>
                      <a:t></a:t>
                    </a:r>
                    <a:r>
                      <a:rPr lang="en-US"/>
                      <a:t>3.1%</a:t>
                    </a:r>
                  </a:p>
                </c:rich>
              </c:tx>
              <c:showLegendKey val="0"/>
              <c:showVal val="1"/>
              <c:showCatName val="0"/>
              <c:showSerName val="0"/>
              <c:showPercent val="0"/>
              <c:showBubbleSize val="0"/>
            </c:dLbl>
            <c:dLbl>
              <c:idx val="11"/>
              <c:layout/>
              <c:tx>
                <c:rich>
                  <a:bodyPr/>
                  <a:lstStyle/>
                  <a:p>
                    <a:r>
                      <a:rPr lang="en-US">
                        <a:latin typeface="Wingdings"/>
                      </a:rPr>
                      <a:t></a:t>
                    </a:r>
                    <a:r>
                      <a:rPr lang="en-US"/>
                      <a:t>5.3%</a:t>
                    </a:r>
                  </a:p>
                </c:rich>
              </c:tx>
              <c:showLegendKey val="0"/>
              <c:showVal val="1"/>
              <c:showCatName val="0"/>
              <c:showSerName val="0"/>
              <c:showPercent val="0"/>
              <c:showBubbleSize val="0"/>
            </c:dLbl>
            <c:dLbl>
              <c:idx val="12"/>
              <c:layout/>
              <c:tx>
                <c:rich>
                  <a:bodyPr/>
                  <a:lstStyle/>
                  <a:p>
                    <a:r>
                      <a:rPr lang="en-US">
                        <a:latin typeface="Wingdings"/>
                      </a:rPr>
                      <a:t></a:t>
                    </a:r>
                    <a:r>
                      <a:rPr lang="en-US"/>
                      <a:t>3.7%</a:t>
                    </a:r>
                  </a:p>
                </c:rich>
              </c:tx>
              <c:showLegendKey val="0"/>
              <c:showVal val="1"/>
              <c:showCatName val="0"/>
              <c:showSerName val="0"/>
              <c:showPercent val="0"/>
              <c:showBubbleSize val="0"/>
            </c:dLbl>
            <c:dLbl>
              <c:idx val="13"/>
              <c:layout/>
              <c:tx>
                <c:rich>
                  <a:bodyPr/>
                  <a:lstStyle/>
                  <a:p>
                    <a:pPr>
                      <a:defRPr>
                        <a:latin typeface="Wingdings"/>
                      </a:defRPr>
                    </a:pPr>
                    <a:r>
                      <a:rPr lang="en-US">
                        <a:latin typeface="Wingdings"/>
                      </a:rPr>
                      <a:t></a:t>
                    </a:r>
                    <a:r>
                      <a:rPr lang="en-US">
                        <a:latin typeface="Calibri"/>
                      </a:rPr>
                      <a:t>1.7%</a:t>
                    </a:r>
                  </a:p>
                </c:rich>
              </c:tx>
              <c:spPr/>
              <c:showLegendKey val="0"/>
              <c:showVal val="1"/>
              <c:showCatName val="0"/>
              <c:showSerName val="0"/>
              <c:showPercent val="0"/>
              <c:showBubbleSize val="0"/>
            </c:dLbl>
            <c:dLbl>
              <c:idx val="14"/>
              <c:layout/>
              <c:tx>
                <c:rich>
                  <a:bodyPr/>
                  <a:lstStyle/>
                  <a:p>
                    <a:r>
                      <a:rPr lang="en-US">
                        <a:latin typeface="Wingdings"/>
                      </a:rPr>
                      <a:t></a:t>
                    </a:r>
                    <a:r>
                      <a:rPr lang="en-US"/>
                      <a:t>3.4%</a:t>
                    </a:r>
                  </a:p>
                </c:rich>
              </c:tx>
              <c:showLegendKey val="0"/>
              <c:showVal val="1"/>
              <c:showCatName val="0"/>
              <c:showSerName val="0"/>
              <c:showPercent val="0"/>
              <c:showBubbleSize val="0"/>
            </c:dLbl>
            <c:dLbl>
              <c:idx val="15"/>
              <c:layout/>
              <c:tx>
                <c:rich>
                  <a:bodyPr/>
                  <a:lstStyle/>
                  <a:p>
                    <a:r>
                      <a:rPr lang="en-US">
                        <a:latin typeface="Wingdings"/>
                      </a:rPr>
                      <a:t></a:t>
                    </a:r>
                    <a:r>
                      <a:rPr lang="en-US"/>
                      <a:t>7.3%</a:t>
                    </a:r>
                  </a:p>
                </c:rich>
              </c:tx>
              <c:showLegendKey val="0"/>
              <c:showVal val="1"/>
              <c:showCatName val="0"/>
              <c:showSerName val="0"/>
              <c:showPercent val="0"/>
              <c:showBubbleSize val="0"/>
            </c:dLbl>
            <c:dLbl>
              <c:idx val="16"/>
              <c:layout/>
              <c:tx>
                <c:rich>
                  <a:bodyPr/>
                  <a:lstStyle/>
                  <a:p>
                    <a:r>
                      <a:rPr lang="en-US">
                        <a:latin typeface="Wingdings"/>
                      </a:rPr>
                      <a:t></a:t>
                    </a:r>
                    <a:r>
                      <a:rPr lang="en-US"/>
                      <a:t>2.2%</a:t>
                    </a:r>
                  </a:p>
                </c:rich>
              </c:tx>
              <c:showLegendKey val="0"/>
              <c:showVal val="1"/>
              <c:showCatName val="0"/>
              <c:showSerName val="0"/>
              <c:showPercent val="0"/>
              <c:showBubbleSize val="0"/>
            </c:dLbl>
            <c:dLbl>
              <c:idx val="17"/>
              <c:layout/>
              <c:tx>
                <c:rich>
                  <a:bodyPr/>
                  <a:lstStyle/>
                  <a:p>
                    <a:r>
                      <a:rPr lang="en-US">
                        <a:latin typeface="Wingdings"/>
                      </a:rPr>
                      <a:t></a:t>
                    </a:r>
                    <a:r>
                      <a:rPr lang="en-US"/>
                      <a:t>7.7%</a:t>
                    </a:r>
                  </a:p>
                </c:rich>
              </c:tx>
              <c:showLegendKey val="0"/>
              <c:showVal val="1"/>
              <c:showCatName val="0"/>
              <c:showSerName val="0"/>
              <c:showPercent val="0"/>
              <c:showBubbleSize val="0"/>
            </c:dLbl>
            <c:dLbl>
              <c:idx val="18"/>
              <c:layout/>
              <c:tx>
                <c:rich>
                  <a:bodyPr/>
                  <a:lstStyle/>
                  <a:p>
                    <a:pPr>
                      <a:defRPr sz="1000"/>
                    </a:pPr>
                    <a:r>
                      <a:rPr lang="en-US" sz="1000">
                        <a:latin typeface="Wingdings"/>
                      </a:rPr>
                      <a:t></a:t>
                    </a:r>
                    <a:r>
                      <a:rPr lang="en-US" sz="1000">
                        <a:latin typeface="Calibri"/>
                      </a:rPr>
                      <a:t>2.9%</a:t>
                    </a:r>
                  </a:p>
                </c:rich>
              </c:tx>
              <c:spPr/>
              <c:showLegendKey val="0"/>
              <c:showVal val="1"/>
              <c:showCatName val="0"/>
              <c:showSerName val="0"/>
              <c:showPercent val="0"/>
              <c:showBubbleSize val="0"/>
            </c:dLbl>
            <c:showLegendKey val="0"/>
            <c:showVal val="1"/>
            <c:showCatName val="0"/>
            <c:showSerName val="0"/>
            <c:showPercent val="0"/>
            <c:showBubbleSize val="0"/>
            <c:showLeaderLines val="0"/>
          </c:dLbls>
          <c:cat>
            <c:strLit>
              <c:ptCount val="19"/>
              <c:pt idx="0">
                <c:v>Valemount</c:v>
              </c:pt>
              <c:pt idx="1">
                <c:v>Kaslo &amp; Area</c:v>
              </c:pt>
              <c:pt idx="2">
                <c:v>Elkford</c:v>
              </c:pt>
              <c:pt idx="3">
                <c:v>Salmo &amp; Area</c:v>
              </c:pt>
              <c:pt idx="4">
                <c:v>Nakusp &amp; Area</c:v>
              </c:pt>
              <c:pt idx="5">
                <c:v>Rossland</c:v>
              </c:pt>
              <c:pt idx="6">
                <c:v>Sparwood</c:v>
              </c:pt>
              <c:pt idx="7">
                <c:v>Slocan Valley</c:v>
              </c:pt>
              <c:pt idx="8">
                <c:v>Fernie &amp; Area</c:v>
              </c:pt>
              <c:pt idx="9">
                <c:v>Golden &amp; Area</c:v>
              </c:pt>
              <c:pt idx="10">
                <c:v>Revelstoke &amp; Area</c:v>
              </c:pt>
              <c:pt idx="11">
                <c:v>Kimberley &amp; Area</c:v>
              </c:pt>
              <c:pt idx="12">
                <c:v>Columbia Valley</c:v>
              </c:pt>
              <c:pt idx="13">
                <c:v> Boundary</c:v>
              </c:pt>
              <c:pt idx="14">
                <c:v>Creston &amp; Area</c:v>
              </c:pt>
              <c:pt idx="15">
                <c:v>Castlegar &amp; Area</c:v>
              </c:pt>
              <c:pt idx="16">
                <c:v>Trail &amp; Area</c:v>
              </c:pt>
              <c:pt idx="17">
                <c:v>Nelson &amp; Area</c:v>
              </c:pt>
              <c:pt idx="18">
                <c:v>Cranbrook &amp; Area</c:v>
              </c:pt>
            </c:strLit>
          </c:cat>
          <c:val>
            <c:numLit>
              <c:formatCode>#,##0</c:formatCode>
              <c:ptCount val="19"/>
              <c:pt idx="0">
                <c:v>1020</c:v>
              </c:pt>
              <c:pt idx="1">
                <c:v>2439</c:v>
              </c:pt>
              <c:pt idx="2">
                <c:v>2523</c:v>
              </c:pt>
              <c:pt idx="3">
                <c:v>2736</c:v>
              </c:pt>
              <c:pt idx="4">
                <c:v>3328</c:v>
              </c:pt>
              <c:pt idx="5">
                <c:v>3556</c:v>
              </c:pt>
              <c:pt idx="6">
                <c:v>3667</c:v>
              </c:pt>
              <c:pt idx="7">
                <c:v>5284</c:v>
              </c:pt>
              <c:pt idx="8">
                <c:v>6347</c:v>
              </c:pt>
              <c:pt idx="9">
                <c:v>6766</c:v>
              </c:pt>
              <c:pt idx="10">
                <c:v>7691</c:v>
              </c:pt>
              <c:pt idx="11">
                <c:v>8286</c:v>
              </c:pt>
              <c:pt idx="12">
                <c:v>8918</c:v>
              </c:pt>
              <c:pt idx="13">
                <c:v>11915</c:v>
              </c:pt>
              <c:pt idx="14">
                <c:v>13285</c:v>
              </c:pt>
              <c:pt idx="15">
                <c:v>13382</c:v>
              </c:pt>
              <c:pt idx="16">
                <c:v>15667</c:v>
              </c:pt>
              <c:pt idx="17">
                <c:v>17987</c:v>
              </c:pt>
              <c:pt idx="18">
                <c:v>26944</c:v>
              </c:pt>
            </c:numLit>
          </c:val>
        </c:ser>
        <c:ser>
          <c:idx val="1"/>
          <c:order val="1"/>
          <c:tx>
            <c:v>0.2% -6.1% 2.4% 4.7% 0.1% 8.5% 1.4% -0.9% 4.2% -2.1% -3.1% 5.3% -3.7% -1.7% 3.4% 7.3% 2.2% 7.7% 2.9%</c:v>
          </c:tx>
          <c:invertIfNegative val="0"/>
          <c:cat>
            <c:strLit>
              <c:ptCount val="19"/>
              <c:pt idx="0">
                <c:v>Valemount</c:v>
              </c:pt>
              <c:pt idx="1">
                <c:v>Kaslo &amp; Area</c:v>
              </c:pt>
              <c:pt idx="2">
                <c:v>Elkford</c:v>
              </c:pt>
              <c:pt idx="3">
                <c:v>Salmo &amp; Area</c:v>
              </c:pt>
              <c:pt idx="4">
                <c:v>Nakusp &amp; Area</c:v>
              </c:pt>
              <c:pt idx="5">
                <c:v>Rossland</c:v>
              </c:pt>
              <c:pt idx="6">
                <c:v>Sparwood</c:v>
              </c:pt>
              <c:pt idx="7">
                <c:v>Slocan Valley</c:v>
              </c:pt>
              <c:pt idx="8">
                <c:v>Fernie &amp; Area</c:v>
              </c:pt>
              <c:pt idx="9">
                <c:v>Golden &amp; Area</c:v>
              </c:pt>
              <c:pt idx="10">
                <c:v>Revelstoke &amp; Area</c:v>
              </c:pt>
              <c:pt idx="11">
                <c:v>Kimberley &amp; Area</c:v>
              </c:pt>
              <c:pt idx="12">
                <c:v>Columbia Valley</c:v>
              </c:pt>
              <c:pt idx="13">
                <c:v> Boundary</c:v>
              </c:pt>
              <c:pt idx="14">
                <c:v>Creston &amp; Area</c:v>
              </c:pt>
              <c:pt idx="15">
                <c:v>Castlegar &amp; Area</c:v>
              </c:pt>
              <c:pt idx="16">
                <c:v>Trail &amp; Area</c:v>
              </c:pt>
              <c:pt idx="17">
                <c:v>Nelson &amp; Area</c:v>
              </c:pt>
              <c:pt idx="18">
                <c:v>Cranbrook &amp; Area</c:v>
              </c:pt>
            </c:strLit>
          </c:cat>
          <c:val>
            <c:numLit>
              <c:formatCode>0.0%</c:formatCode>
              <c:ptCount val="19"/>
              <c:pt idx="0">
                <c:v>1.9646365422396803E-3</c:v>
              </c:pt>
              <c:pt idx="1">
                <c:v>-6.0839430111667307E-2</c:v>
              </c:pt>
              <c:pt idx="2">
                <c:v>2.4360535931790495E-2</c:v>
              </c:pt>
              <c:pt idx="3">
                <c:v>4.7473200612557401E-2</c:v>
              </c:pt>
              <c:pt idx="4">
                <c:v>1.2033694344163702E-3</c:v>
              </c:pt>
              <c:pt idx="5">
                <c:v>8.480780964002442E-2</c:v>
              </c:pt>
              <c:pt idx="6">
                <c:v>1.3543394140409101E-2</c:v>
              </c:pt>
              <c:pt idx="7">
                <c:v>-8.6303939962476504E-3</c:v>
              </c:pt>
              <c:pt idx="8">
                <c:v>4.2200328407224895E-2</c:v>
              </c:pt>
              <c:pt idx="9">
                <c:v>-2.0555877243775302E-2</c:v>
              </c:pt>
              <c:pt idx="10">
                <c:v>-3.087197580645161E-2</c:v>
              </c:pt>
              <c:pt idx="11">
                <c:v>5.2858958068615E-2</c:v>
              </c:pt>
              <c:pt idx="12">
                <c:v>-3.7037037037037007E-2</c:v>
              </c:pt>
              <c:pt idx="13">
                <c:v>-1.7481652510926E-2</c:v>
              </c:pt>
              <c:pt idx="14">
                <c:v>3.3852140077821009E-2</c:v>
              </c:pt>
              <c:pt idx="15">
                <c:v>7.3479865233434888E-2</c:v>
              </c:pt>
              <c:pt idx="16">
                <c:v>2.1516593857990495E-2</c:v>
              </c:pt>
              <c:pt idx="17">
                <c:v>7.6807950191570898E-2</c:v>
              </c:pt>
              <c:pt idx="18">
                <c:v>2.9064660275751397E-2</c:v>
              </c:pt>
            </c:numLit>
          </c:val>
        </c:ser>
        <c:dLbls>
          <c:showLegendKey val="0"/>
          <c:showVal val="0"/>
          <c:showCatName val="0"/>
          <c:showSerName val="0"/>
          <c:showPercent val="0"/>
          <c:showBubbleSize val="0"/>
        </c:dLbls>
        <c:gapWidth val="50"/>
        <c:axId val="113994752"/>
        <c:axId val="112591616"/>
      </c:barChart>
      <c:catAx>
        <c:axId val="113994752"/>
        <c:scaling>
          <c:orientation val="minMax"/>
        </c:scaling>
        <c:delete val="0"/>
        <c:axPos val="l"/>
        <c:majorTickMark val="out"/>
        <c:minorTickMark val="none"/>
        <c:tickLblPos val="nextTo"/>
        <c:crossAx val="112591616"/>
        <c:crosses val="autoZero"/>
        <c:auto val="1"/>
        <c:lblAlgn val="ctr"/>
        <c:lblOffset val="100"/>
        <c:noMultiLvlLbl val="0"/>
      </c:catAx>
      <c:valAx>
        <c:axId val="112591616"/>
        <c:scaling>
          <c:orientation val="minMax"/>
          <c:min val="0"/>
        </c:scaling>
        <c:delete val="0"/>
        <c:axPos val="b"/>
        <c:majorGridlines/>
        <c:numFmt formatCode="#,##0" sourceLinked="1"/>
        <c:majorTickMark val="out"/>
        <c:minorTickMark val="none"/>
        <c:tickLblPos val="nextTo"/>
        <c:crossAx val="11399475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baseline="0"/>
              <a:t>Population Change by Community, 2006-2011</a:t>
            </a:r>
            <a:endParaRPr lang="en-US" sz="1200"/>
          </a:p>
        </c:rich>
      </c:tx>
      <c:layout/>
      <c:overlay val="0"/>
    </c:title>
    <c:autoTitleDeleted val="0"/>
    <c:plotArea>
      <c:layout/>
      <c:barChart>
        <c:barDir val="bar"/>
        <c:grouping val="clustered"/>
        <c:varyColors val="0"/>
        <c:ser>
          <c:idx val="0"/>
          <c:order val="0"/>
          <c:spPr>
            <a:solidFill>
              <a:schemeClr val="accent3"/>
            </a:solidFill>
            <a:effectLst/>
          </c:spPr>
          <c:invertIfNegative val="0"/>
          <c:dLbls>
            <c:txPr>
              <a:bodyPr/>
              <a:lstStyle/>
              <a:p>
                <a:pPr>
                  <a:defRPr sz="1000"/>
                </a:pPr>
                <a:endParaRPr lang="en-US"/>
              </a:p>
            </c:txPr>
            <c:showLegendKey val="0"/>
            <c:showVal val="1"/>
            <c:showCatName val="0"/>
            <c:showSerName val="0"/>
            <c:showPercent val="0"/>
            <c:showBubbleSize val="0"/>
            <c:showLeaderLines val="0"/>
          </c:dLbls>
          <c:cat>
            <c:strLit>
              <c:ptCount val="19"/>
              <c:pt idx="0">
                <c:v>Nelson &amp; Area</c:v>
              </c:pt>
              <c:pt idx="1">
                <c:v>Castlegar &amp; Area</c:v>
              </c:pt>
              <c:pt idx="2">
                <c:v>Cranbrook &amp; Area</c:v>
              </c:pt>
              <c:pt idx="3">
                <c:v>Creston &amp; Area</c:v>
              </c:pt>
              <c:pt idx="4">
                <c:v>Kimberley &amp; Area</c:v>
              </c:pt>
              <c:pt idx="5">
                <c:v>Trail &amp; Area</c:v>
              </c:pt>
              <c:pt idx="6">
                <c:v>Rossland</c:v>
              </c:pt>
              <c:pt idx="7">
                <c:v>Fernie &amp; Area</c:v>
              </c:pt>
              <c:pt idx="8">
                <c:v>Salmo &amp; Area</c:v>
              </c:pt>
              <c:pt idx="9">
                <c:v>Elkford</c:v>
              </c:pt>
              <c:pt idx="10">
                <c:v>Sparwood</c:v>
              </c:pt>
              <c:pt idx="11">
                <c:v>Nakusp &amp; Area</c:v>
              </c:pt>
              <c:pt idx="12">
                <c:v>Valemount</c:v>
              </c:pt>
              <c:pt idx="13">
                <c:v>Slocan Valley</c:v>
              </c:pt>
              <c:pt idx="14">
                <c:v>Golden &amp; Area</c:v>
              </c:pt>
              <c:pt idx="15">
                <c:v>Kaslo &amp; Area</c:v>
              </c:pt>
              <c:pt idx="16">
                <c:v> Boundary</c:v>
              </c:pt>
              <c:pt idx="17">
                <c:v>Revelstoke &amp; Area</c:v>
              </c:pt>
              <c:pt idx="18">
                <c:v>Columbia Valley</c:v>
              </c:pt>
            </c:strLit>
          </c:cat>
          <c:val>
            <c:numLit>
              <c:formatCode>0</c:formatCode>
              <c:ptCount val="19"/>
              <c:pt idx="0">
                <c:v>1283</c:v>
              </c:pt>
              <c:pt idx="1">
                <c:v>916</c:v>
              </c:pt>
              <c:pt idx="2">
                <c:v>761</c:v>
              </c:pt>
              <c:pt idx="3">
                <c:v>435</c:v>
              </c:pt>
              <c:pt idx="4">
                <c:v>416</c:v>
              </c:pt>
              <c:pt idx="5">
                <c:v>330</c:v>
              </c:pt>
              <c:pt idx="6">
                <c:v>278</c:v>
              </c:pt>
              <c:pt idx="7">
                <c:v>257</c:v>
              </c:pt>
              <c:pt idx="8">
                <c:v>124</c:v>
              </c:pt>
              <c:pt idx="9">
                <c:v>60</c:v>
              </c:pt>
              <c:pt idx="10">
                <c:v>49</c:v>
              </c:pt>
              <c:pt idx="11">
                <c:v>4</c:v>
              </c:pt>
              <c:pt idx="12">
                <c:v>2</c:v>
              </c:pt>
              <c:pt idx="13">
                <c:v>-46</c:v>
              </c:pt>
              <c:pt idx="14">
                <c:v>-142</c:v>
              </c:pt>
              <c:pt idx="15">
                <c:v>-158</c:v>
              </c:pt>
              <c:pt idx="16">
                <c:v>-212</c:v>
              </c:pt>
              <c:pt idx="17">
                <c:v>-245</c:v>
              </c:pt>
              <c:pt idx="18">
                <c:v>-343</c:v>
              </c:pt>
            </c:numLit>
          </c:val>
        </c:ser>
        <c:dLbls>
          <c:showLegendKey val="0"/>
          <c:showVal val="0"/>
          <c:showCatName val="0"/>
          <c:showSerName val="0"/>
          <c:showPercent val="0"/>
          <c:showBubbleSize val="0"/>
        </c:dLbls>
        <c:gapWidth val="50"/>
        <c:axId val="112624384"/>
        <c:axId val="112625920"/>
      </c:barChart>
      <c:catAx>
        <c:axId val="112624384"/>
        <c:scaling>
          <c:orientation val="maxMin"/>
        </c:scaling>
        <c:delete val="0"/>
        <c:axPos val="l"/>
        <c:majorTickMark val="out"/>
        <c:minorTickMark val="none"/>
        <c:tickLblPos val="low"/>
        <c:txPr>
          <a:bodyPr/>
          <a:lstStyle/>
          <a:p>
            <a:pPr>
              <a:defRPr sz="1000" baseline="0"/>
            </a:pPr>
            <a:endParaRPr lang="en-US"/>
          </a:p>
        </c:txPr>
        <c:crossAx val="112625920"/>
        <c:crosses val="autoZero"/>
        <c:auto val="1"/>
        <c:lblAlgn val="ctr"/>
        <c:lblOffset val="100"/>
        <c:noMultiLvlLbl val="0"/>
      </c:catAx>
      <c:valAx>
        <c:axId val="112625920"/>
        <c:scaling>
          <c:orientation val="minMax"/>
        </c:scaling>
        <c:delete val="0"/>
        <c:axPos val="b"/>
        <c:majorGridlines/>
        <c:numFmt formatCode="0" sourceLinked="1"/>
        <c:majorTickMark val="out"/>
        <c:minorTickMark val="none"/>
        <c:tickLblPos val="nextTo"/>
        <c:crossAx val="112624384"/>
        <c:crosses val="max"/>
        <c:crossBetween val="between"/>
      </c:valAx>
    </c:plotArea>
    <c:plotVisOnly val="1"/>
    <c:dispBlanksAs val="gap"/>
    <c:showDLblsOverMax val="0"/>
  </c:chart>
  <c:printSettings>
    <c:headerFooter/>
    <c:pageMargins b="1" l="0.75000000000000011" r="0.75000000000000011" t="1" header="0.5" footer="0.5"/>
    <c:pageSetup orientation="portrait"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'Population by Region'!$B$3:$E$3</c:f>
          <c:strCache>
            <c:ptCount val="1"/>
            <c:pt idx="0">
              <c:v>Population by Development Region (%), 2006-2011</c:v>
            </c:pt>
          </c:strCache>
        </c:strRef>
      </c:tx>
      <c:layout>
        <c:manualLayout>
          <c:xMode val="edge"/>
          <c:yMode val="edge"/>
          <c:x val="0.21678236764680903"/>
          <c:y val="1.6593579648697808E-2"/>
        </c:manualLayout>
      </c:layout>
      <c:overlay val="0"/>
      <c:txPr>
        <a:bodyPr/>
        <a:lstStyle/>
        <a:p>
          <a:pPr>
            <a:defRPr sz="1200">
              <a:latin typeface="Times New Roman"/>
              <a:cs typeface="Times New Roman"/>
            </a:defRPr>
          </a:pPr>
          <a:endParaRPr lang="en-US"/>
        </a:p>
      </c:txPr>
    </c:title>
    <c:autoTitleDeleted val="0"/>
    <c:plotArea>
      <c:layout>
        <c:manualLayout>
          <c:layoutTarget val="inner"/>
          <c:xMode val="edge"/>
          <c:yMode val="edge"/>
          <c:x val="0.226595125933232"/>
          <c:y val="0.16230540212324199"/>
          <c:w val="0.71334007925035303"/>
          <c:h val="0.73646766169154199"/>
        </c:manualLayout>
      </c:layout>
      <c:barChart>
        <c:barDir val="bar"/>
        <c:grouping val="clustered"/>
        <c:varyColors val="0"/>
        <c:ser>
          <c:idx val="0"/>
          <c:order val="0"/>
          <c:tx>
            <c:v>Total Dwellings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1"/>
          <c:order val="1"/>
          <c:tx>
            <c:v>Dwellings Occupied by Usual Residents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2"/>
          <c:order val="2"/>
          <c:tx>
            <c:v>Dwellings Occupied by Non'Ususal' Residents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3"/>
          <c:order val="3"/>
          <c:tx>
            <c:v>Detached Dwellings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4"/>
          <c:order val="4"/>
          <c:tx>
            <c:v>Multi-Family Dwellings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5"/>
          <c:order val="5"/>
          <c:tx>
            <c:v>Apartment Dwellings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6"/>
          <c:order val="6"/>
          <c:tx>
            <c:v>Movable Dwellings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7"/>
          <c:order val="7"/>
          <c:tx>
            <c:v>Semi-Detached</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8"/>
          <c:order val="8"/>
          <c:tx>
            <c:v>Row House</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9"/>
          <c:order val="9"/>
          <c:tx>
            <c:v>Duplex</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10"/>
          <c:order val="10"/>
          <c:tx>
            <c:v>Other Single Detached</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11"/>
          <c:order val="11"/>
          <c:tx>
            <c:v>% Dwellings Occupied by Usual Residents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12"/>
          <c:order val="12"/>
          <c:tx>
            <c:v>% Dwellings Occupied by Non'Ususal' Residents</c:v>
          </c:tx>
          <c:invertIfNegative val="0"/>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c:f>
            </c:numRef>
          </c:val>
        </c:ser>
        <c:ser>
          <c:idx val="13"/>
          <c:order val="13"/>
          <c:spPr>
            <a:solidFill>
              <a:schemeClr val="accent3"/>
            </a:solidFill>
          </c:spPr>
          <c:invertIfNegative val="0"/>
          <c:dPt>
            <c:idx val="3"/>
            <c:invertIfNegative val="0"/>
            <c:bubble3D val="0"/>
            <c:spPr>
              <a:solidFill>
                <a:schemeClr val="accent1"/>
              </a:solidFill>
            </c:spPr>
          </c:dPt>
          <c:dLbls>
            <c:dLbl>
              <c:idx val="0"/>
              <c:tx>
                <c:rich>
                  <a:bodyPr/>
                  <a:lstStyle/>
                  <a:p>
                    <a:r>
                      <a:rPr lang="en-US">
                        <a:latin typeface="Wingdings" charset="2"/>
                        <a:cs typeface="Wingdings" charset="2"/>
                      </a:rPr>
                      <a:t></a:t>
                    </a:r>
                    <a:r>
                      <a:rPr lang="en-US">
                        <a:latin typeface="+mn-lt"/>
                        <a:cs typeface="Wingdings" charset="2"/>
                      </a:rPr>
                      <a:t>2.5%</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3.4%</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1.9%</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2.9%</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0.1%</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6.0%</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4.4%</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9.1%</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'Population by Region'!$B$6:$B$13</c:f>
              <c:strCache>
                <c:ptCount val="8"/>
                <c:pt idx="0">
                  <c:v>Nechako</c:v>
                </c:pt>
                <c:pt idx="1">
                  <c:v>North Coast</c:v>
                </c:pt>
                <c:pt idx="2">
                  <c:v>Northeast</c:v>
                </c:pt>
                <c:pt idx="3">
                  <c:v>Kootenay</c:v>
                </c:pt>
                <c:pt idx="4">
                  <c:v>Cariboo</c:v>
                </c:pt>
                <c:pt idx="5">
                  <c:v>Thompson Okanagan</c:v>
                </c:pt>
                <c:pt idx="6">
                  <c:v>Vancouver Island / Coast</c:v>
                </c:pt>
                <c:pt idx="7">
                  <c:v>Mainland / Southwest</c:v>
                </c:pt>
              </c:strCache>
            </c:strRef>
          </c:cat>
          <c:val>
            <c:numRef>
              <c:f>'Population by Region'!$D$6:$D$13</c:f>
              <c:numCache>
                <c:formatCode>#,##0</c:formatCode>
                <c:ptCount val="8"/>
                <c:pt idx="0">
                  <c:v>39837</c:v>
                </c:pt>
                <c:pt idx="1">
                  <c:v>56145</c:v>
                </c:pt>
                <c:pt idx="2">
                  <c:v>65660</c:v>
                </c:pt>
                <c:pt idx="3">
                  <c:v>146264</c:v>
                </c:pt>
                <c:pt idx="4">
                  <c:v>154271</c:v>
                </c:pt>
                <c:pt idx="5">
                  <c:v>520803</c:v>
                </c:pt>
                <c:pt idx="6">
                  <c:v>759366</c:v>
                </c:pt>
                <c:pt idx="7">
                  <c:v>2657711</c:v>
                </c:pt>
              </c:numCache>
            </c:numRef>
          </c:val>
        </c:ser>
        <c:dLbls>
          <c:showLegendKey val="0"/>
          <c:showVal val="0"/>
          <c:showCatName val="0"/>
          <c:showSerName val="0"/>
          <c:showPercent val="0"/>
          <c:showBubbleSize val="0"/>
        </c:dLbls>
        <c:gapWidth val="50"/>
        <c:axId val="119098752"/>
        <c:axId val="119104640"/>
      </c:barChart>
      <c:catAx>
        <c:axId val="119098752"/>
        <c:scaling>
          <c:orientation val="minMax"/>
        </c:scaling>
        <c:delete val="0"/>
        <c:axPos val="l"/>
        <c:majorTickMark val="out"/>
        <c:minorTickMark val="none"/>
        <c:tickLblPos val="nextTo"/>
        <c:crossAx val="119104640"/>
        <c:crosses val="autoZero"/>
        <c:auto val="1"/>
        <c:lblAlgn val="ctr"/>
        <c:lblOffset val="100"/>
        <c:noMultiLvlLbl val="0"/>
      </c:catAx>
      <c:valAx>
        <c:axId val="119104640"/>
        <c:scaling>
          <c:orientation val="minMax"/>
        </c:scaling>
        <c:delete val="0"/>
        <c:axPos val="b"/>
        <c:majorGridlines/>
        <c:numFmt formatCode="#,##0" sourceLinked="1"/>
        <c:majorTickMark val="out"/>
        <c:minorTickMark val="none"/>
        <c:tickLblPos val="nextTo"/>
        <c:crossAx val="119098752"/>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'EarlyLearningVulnerability bySD'!$B$3</c:f>
          <c:strCache>
            <c:ptCount val="1"/>
            <c:pt idx="0">
              <c:v>Children Vulnerable on One or More Scales of the UBC Early Development Instrument (% Students), 2004-2001</c:v>
            </c:pt>
          </c:strCache>
        </c:strRef>
      </c:tx>
      <c:layout>
        <c:manualLayout>
          <c:xMode val="edge"/>
          <c:yMode val="edge"/>
          <c:x val="0.15210222874682999"/>
          <c:y val="1.7130730999050599E-2"/>
        </c:manualLayout>
      </c:layout>
      <c:overlay val="0"/>
      <c:txPr>
        <a:bodyPr/>
        <a:lstStyle/>
        <a:p>
          <a:pPr>
            <a:defRPr sz="1200">
              <a:latin typeface="Times New Roman"/>
              <a:cs typeface="Times New Roman"/>
            </a:defRPr>
          </a:pPr>
          <a:endParaRPr lang="en-US"/>
        </a:p>
      </c:txPr>
    </c:title>
    <c:autoTitleDeleted val="0"/>
    <c:plotArea>
      <c:layout>
        <c:manualLayout>
          <c:layoutTarget val="inner"/>
          <c:xMode val="edge"/>
          <c:yMode val="edge"/>
          <c:x val="0.41766221386505803"/>
          <c:y val="0.19019407785294401"/>
          <c:w val="0.51424922630939818"/>
          <c:h val="0.69922664596502893"/>
        </c:manualLayout>
      </c:layout>
      <c:barChart>
        <c:barDir val="bar"/>
        <c:grouping val="clustered"/>
        <c:varyColors val="0"/>
        <c:ser>
          <c:idx val="0"/>
          <c:order val="0"/>
          <c:tx>
            <c:v>Total Dwellings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1"/>
          <c:order val="1"/>
          <c:tx>
            <c:v>Dwellings Occupied by Usual Residents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2"/>
          <c:order val="2"/>
          <c:tx>
            <c:v>Dwellings Occupied by Non'Ususal' Residents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3"/>
          <c:order val="3"/>
          <c:tx>
            <c:v>Detached Dwellings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4"/>
          <c:order val="4"/>
          <c:tx>
            <c:v>Multi-Family Dwellings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5"/>
          <c:order val="5"/>
          <c:tx>
            <c:v>Apartment Dwellings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6"/>
          <c:order val="6"/>
          <c:tx>
            <c:v>Movable Dwellings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7"/>
          <c:order val="7"/>
          <c:tx>
            <c:v>Semi-Detached</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8"/>
          <c:order val="8"/>
          <c:tx>
            <c:v>Row House</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9"/>
          <c:order val="9"/>
          <c:tx>
            <c:v>Duplex</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10"/>
          <c:order val="10"/>
          <c:tx>
            <c:v>Other Single Detached</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11"/>
          <c:order val="11"/>
          <c:tx>
            <c:v>% Dwellings Occupied by Usual Residents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12"/>
          <c:order val="12"/>
          <c:tx>
            <c:v>% Dwellings Occupied by Non'Ususal' Residents</c:v>
          </c:tx>
          <c:invertIfNegative val="0"/>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c:f>
            </c:numRef>
          </c:val>
        </c:ser>
        <c:ser>
          <c:idx val="13"/>
          <c:order val="13"/>
          <c:spPr>
            <a:solidFill>
              <a:schemeClr val="accent3"/>
            </a:solidFill>
          </c:spPr>
          <c:invertIfNegative val="0"/>
          <c:dPt>
            <c:idx val="8"/>
            <c:invertIfNegative val="0"/>
            <c:bubble3D val="0"/>
            <c:spPr>
              <a:solidFill>
                <a:schemeClr val="accent1"/>
              </a:solidFill>
            </c:spPr>
          </c:dPt>
          <c:dPt>
            <c:idx val="9"/>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16.7%</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4.8%</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21.2%</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4.3%</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17.4%</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12.5%</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45.0</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23.1%</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23.1%</a:t>
                    </a:r>
                    <a:endParaRPr lang="en-US">
                      <a:latin typeface="+mn-lt"/>
                    </a:endParaRPr>
                  </a:p>
                </c:rich>
              </c:tx>
              <c:showLegendKey val="0"/>
              <c:showVal val="1"/>
              <c:showCatName val="0"/>
              <c:showSerName val="0"/>
              <c:showPercent val="0"/>
              <c:showBubbleSize val="0"/>
            </c:dLbl>
            <c:dLbl>
              <c:idx val="9"/>
              <c:tx>
                <c:rich>
                  <a:bodyPr/>
                  <a:lstStyle/>
                  <a:p>
                    <a:r>
                      <a:rPr lang="en-US"/>
                      <a:t></a:t>
                    </a:r>
                    <a:r>
                      <a:rPr lang="en-US">
                        <a:latin typeface="+mn-lt"/>
                      </a:rPr>
                      <a:t>3.3%</a:t>
                    </a: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'EarlyLearningVulnerability bySD'!$B$6:$B$15</c:f>
              <c:strCache>
                <c:ptCount val="10"/>
                <c:pt idx="0">
                  <c:v>Revelstoke School District</c:v>
                </c:pt>
                <c:pt idx="1">
                  <c:v>Kootenay-Columbia School District</c:v>
                </c:pt>
                <c:pt idx="2">
                  <c:v>Arrow Lakes School District</c:v>
                </c:pt>
                <c:pt idx="3">
                  <c:v>Kootenay Lake School District</c:v>
                </c:pt>
                <c:pt idx="4">
                  <c:v>Rocky Mountain School District</c:v>
                </c:pt>
                <c:pt idx="5">
                  <c:v>Southest Kootenay School District</c:v>
                </c:pt>
                <c:pt idx="6">
                  <c:v>Boundary School District</c:v>
                </c:pt>
                <c:pt idx="7">
                  <c:v>Prince George School District (Upper Fraser Neighbourhood)</c:v>
                </c:pt>
                <c:pt idx="9">
                  <c:v>BC</c:v>
                </c:pt>
              </c:strCache>
            </c:strRef>
          </c:cat>
          <c:val>
            <c:numRef>
              <c:f>'EarlyLearningVulnerability bySD'!$E$6:$E$15</c:f>
              <c:numCache>
                <c:formatCode>General</c:formatCode>
                <c:ptCount val="10"/>
                <c:pt idx="0">
                  <c:v>10</c:v>
                </c:pt>
                <c:pt idx="1">
                  <c:v>20</c:v>
                </c:pt>
                <c:pt idx="2">
                  <c:v>23</c:v>
                </c:pt>
                <c:pt idx="3">
                  <c:v>24</c:v>
                </c:pt>
                <c:pt idx="4">
                  <c:v>27</c:v>
                </c:pt>
                <c:pt idx="5">
                  <c:v>28</c:v>
                </c:pt>
                <c:pt idx="6">
                  <c:v>29</c:v>
                </c:pt>
                <c:pt idx="7">
                  <c:v>32</c:v>
                </c:pt>
                <c:pt idx="9">
                  <c:v>31</c:v>
                </c:pt>
              </c:numCache>
            </c:numRef>
          </c:val>
        </c:ser>
        <c:dLbls>
          <c:showLegendKey val="0"/>
          <c:showVal val="0"/>
          <c:showCatName val="0"/>
          <c:showSerName val="0"/>
          <c:showPercent val="0"/>
          <c:showBubbleSize val="0"/>
        </c:dLbls>
        <c:gapWidth val="50"/>
        <c:axId val="125961344"/>
        <c:axId val="125962880"/>
      </c:barChart>
      <c:catAx>
        <c:axId val="125961344"/>
        <c:scaling>
          <c:orientation val="minMax"/>
        </c:scaling>
        <c:delete val="0"/>
        <c:axPos val="l"/>
        <c:majorTickMark val="out"/>
        <c:minorTickMark val="none"/>
        <c:tickLblPos val="nextTo"/>
        <c:txPr>
          <a:bodyPr/>
          <a:lstStyle/>
          <a:p>
            <a:pPr>
              <a:defRPr sz="900"/>
            </a:pPr>
            <a:endParaRPr lang="en-US"/>
          </a:p>
        </c:txPr>
        <c:crossAx val="125962880"/>
        <c:crosses val="autoZero"/>
        <c:auto val="1"/>
        <c:lblAlgn val="ctr"/>
        <c:lblOffset val="100"/>
        <c:noMultiLvlLbl val="0"/>
      </c:catAx>
      <c:valAx>
        <c:axId val="125962880"/>
        <c:scaling>
          <c:orientation val="minMax"/>
        </c:scaling>
        <c:delete val="0"/>
        <c:axPos val="b"/>
        <c:majorGridlines/>
        <c:numFmt formatCode="General" sourceLinked="1"/>
        <c:majorTickMark val="out"/>
        <c:minorTickMark val="none"/>
        <c:tickLblPos val="nextTo"/>
        <c:crossAx val="125961344"/>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'HS Completion by SD'!$B$4</c:f>
          <c:strCache>
            <c:ptCount val="1"/>
            <c:pt idx="0">
              <c:v>Six Year High School Completion Rate by Community, 2006-2011 (%)</c:v>
            </c:pt>
          </c:strCache>
        </c:strRef>
      </c:tx>
      <c:layout>
        <c:manualLayout>
          <c:xMode val="edge"/>
          <c:yMode val="edge"/>
          <c:x val="0.18648546764515603"/>
          <c:y val="1.75203677574985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99917554423344"/>
          <c:y val="0.163194015748031"/>
          <c:w val="0.61904209808419619"/>
          <c:h val="0.71198015748031507"/>
        </c:manualLayout>
      </c:layout>
      <c:barChart>
        <c:barDir val="bar"/>
        <c:grouping val="clustered"/>
        <c:varyColors val="0"/>
        <c:ser>
          <c:idx val="0"/>
          <c:order val="0"/>
          <c:tx>
            <c:v>Total Dwellings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1"/>
          <c:order val="1"/>
          <c:tx>
            <c:v>Dwellings Occupied by Usual Residents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2"/>
          <c:order val="2"/>
          <c:tx>
            <c:v>Dwellings Occupied by Non'Ususal' Residents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3"/>
          <c:order val="3"/>
          <c:tx>
            <c:v>Detached Dwellings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4"/>
          <c:order val="4"/>
          <c:tx>
            <c:v>Multi-Family Dwellings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5"/>
          <c:order val="5"/>
          <c:tx>
            <c:v>Apartment Dwellings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6"/>
          <c:order val="6"/>
          <c:tx>
            <c:v>Movable Dwellings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7"/>
          <c:order val="7"/>
          <c:tx>
            <c:v>Semi-Detached</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8"/>
          <c:order val="8"/>
          <c:tx>
            <c:v>Row House</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9"/>
          <c:order val="9"/>
          <c:tx>
            <c:v>Duplex</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10"/>
          <c:order val="10"/>
          <c:tx>
            <c:v>Other Single Detached</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11"/>
          <c:order val="11"/>
          <c:tx>
            <c:v>% Dwellings Occupied by Usual Residents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12"/>
          <c:order val="12"/>
          <c:tx>
            <c:v>% Dwellings Occupied by Non'Ususal' Residents</c:v>
          </c:tx>
          <c:invertIfNegative val="0"/>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c:f>
            </c:numRef>
          </c:val>
        </c:ser>
        <c:ser>
          <c:idx val="13"/>
          <c:order val="13"/>
          <c:spPr>
            <a:solidFill>
              <a:schemeClr val="accent3"/>
            </a:solidFill>
          </c:spPr>
          <c:invertIfNegative val="0"/>
          <c:dPt>
            <c:idx val="8"/>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8.0%</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5.4%</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2.6%</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0.9%</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5.8%</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3.1%</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16.2%</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8"/>
              <c:tx>
                <c:rich>
                  <a:bodyPr/>
                  <a:lstStyle/>
                  <a:p>
                    <a:pPr>
                      <a:defRPr>
                        <a:latin typeface="Calibri"/>
                        <a:cs typeface="Wingdings" charset="2"/>
                      </a:defRPr>
                    </a:pPr>
                    <a:r>
                      <a:rPr lang="en-US">
                        <a:latin typeface="Wingdings" charset="2"/>
                        <a:cs typeface="Wingdings" charset="2"/>
                      </a:rPr>
                      <a:t></a:t>
                    </a:r>
                    <a:r>
                      <a:rPr lang="en-US"/>
                      <a:t>1.1%</a:t>
                    </a:r>
                  </a:p>
                </c:rich>
              </c:tx>
              <c:spPr/>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'HS Completion by SD'!$B$7:$B$15</c:f>
              <c:strCache>
                <c:ptCount val="9"/>
                <c:pt idx="0">
                  <c:v>Southest Kootenay School District</c:v>
                </c:pt>
                <c:pt idx="1">
                  <c:v>Kootenay Lake School District</c:v>
                </c:pt>
                <c:pt idx="2">
                  <c:v>Kootenay-Columbia School District</c:v>
                </c:pt>
                <c:pt idx="3">
                  <c:v>Rocky Mountain School District</c:v>
                </c:pt>
                <c:pt idx="4">
                  <c:v>Revelstoke School District</c:v>
                </c:pt>
                <c:pt idx="5">
                  <c:v>Arrow Lakes School District</c:v>
                </c:pt>
                <c:pt idx="6">
                  <c:v>Boundary School District</c:v>
                </c:pt>
                <c:pt idx="8">
                  <c:v>BC</c:v>
                </c:pt>
              </c:strCache>
            </c:strRef>
          </c:cat>
          <c:val>
            <c:numRef>
              <c:f>'HS Completion by SD'!$G$7:$G$15</c:f>
              <c:numCache>
                <c:formatCode>General</c:formatCode>
                <c:ptCount val="9"/>
                <c:pt idx="0">
                  <c:v>75</c:v>
                </c:pt>
                <c:pt idx="1">
                  <c:v>76</c:v>
                </c:pt>
                <c:pt idx="2">
                  <c:v>80.099999999999994</c:v>
                </c:pt>
                <c:pt idx="3">
                  <c:v>81.3</c:v>
                </c:pt>
                <c:pt idx="4">
                  <c:v>87.4</c:v>
                </c:pt>
                <c:pt idx="5">
                  <c:v>93.7</c:v>
                </c:pt>
                <c:pt idx="6">
                  <c:v>94.2</c:v>
                </c:pt>
                <c:pt idx="8">
                  <c:v>81</c:v>
                </c:pt>
              </c:numCache>
            </c:numRef>
          </c:val>
        </c:ser>
        <c:dLbls>
          <c:showLegendKey val="0"/>
          <c:showVal val="0"/>
          <c:showCatName val="0"/>
          <c:showSerName val="0"/>
          <c:showPercent val="0"/>
          <c:showBubbleSize val="0"/>
        </c:dLbls>
        <c:gapWidth val="50"/>
        <c:axId val="126085760"/>
        <c:axId val="126120320"/>
      </c:barChart>
      <c:catAx>
        <c:axId val="126085760"/>
        <c:scaling>
          <c:orientation val="minMax"/>
        </c:scaling>
        <c:delete val="0"/>
        <c:axPos val="l"/>
        <c:majorTickMark val="out"/>
        <c:minorTickMark val="none"/>
        <c:tickLblPos val="nextTo"/>
        <c:txPr>
          <a:bodyPr/>
          <a:lstStyle/>
          <a:p>
            <a:pPr>
              <a:defRPr sz="800"/>
            </a:pPr>
            <a:endParaRPr lang="en-US"/>
          </a:p>
        </c:txPr>
        <c:crossAx val="126120320"/>
        <c:crosses val="autoZero"/>
        <c:auto val="1"/>
        <c:lblAlgn val="ctr"/>
        <c:lblOffset val="100"/>
        <c:noMultiLvlLbl val="0"/>
      </c:catAx>
      <c:valAx>
        <c:axId val="126120320"/>
        <c:scaling>
          <c:orientation val="minMax"/>
        </c:scaling>
        <c:delete val="0"/>
        <c:axPos val="b"/>
        <c:majorGridlines/>
        <c:numFmt formatCode="General" sourceLinked="1"/>
        <c:majorTickMark val="out"/>
        <c:minorTickMark val="none"/>
        <c:tickLblPos val="nextTo"/>
        <c:crossAx val="126085760"/>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'Life Expectancy'!$B$3</c:f>
          <c:strCache>
            <c:ptCount val="1"/>
            <c:pt idx="0">
              <c:v>Life Expectancy by LHA (years), 2002/06-2006/11</c:v>
            </c:pt>
          </c:strCache>
        </c:strRef>
      </c:tx>
      <c:layout>
        <c:manualLayout>
          <c:xMode val="edge"/>
          <c:yMode val="edge"/>
          <c:x val="0.12972145373720204"/>
          <c:y val="2.1970027940055904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04439216439408"/>
          <c:w val="0.66202383485848026"/>
          <c:h val="0.81285096984828098"/>
        </c:manualLayout>
      </c:layout>
      <c:barChart>
        <c:barDir val="bar"/>
        <c:grouping val="clustered"/>
        <c:varyColors val="0"/>
        <c:ser>
          <c:idx val="0"/>
          <c:order val="0"/>
          <c:tx>
            <c:strRef>
              <c:f>'Life Expectancy'!$B$6:$B$19</c:f>
              <c:strCache>
                <c:ptCount val="1"/>
                <c:pt idx="0">
                  <c:v>Grand Forks LHA Trail LHA Creston LHA Kootenay Lake LHA Cranbrook LHA Fernie LHA Castlegar LHA Golden LHA Kimberley LHA Arrow Lakes LHA Revelstoke LHA Nelson LHA Windermere LHA Kettle Valley LHA</c:v>
                </c:pt>
              </c:strCache>
            </c:strRef>
          </c:tx>
          <c:spPr>
            <a:solidFill>
              <a:schemeClr val="accent3"/>
            </a:solidFill>
          </c:spPr>
          <c:invertIfNegative val="0"/>
          <c:dPt>
            <c:idx val="14"/>
            <c:invertIfNegative val="0"/>
            <c:bubble3D val="0"/>
            <c:spPr>
              <a:solidFill>
                <a:schemeClr val="accent1"/>
              </a:solidFill>
            </c:spPr>
          </c:dPt>
          <c:dPt>
            <c:idx val="15"/>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1.3%</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2.1%</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2.5%</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1.1%</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0.2%</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2.1%</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0.4%</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0.6%</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2.9%</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2.1%</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1.7%</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1.9%</a:t>
                    </a:r>
                    <a:endParaRPr lang="en-US">
                      <a:latin typeface="+mn-lt"/>
                    </a:endParaRP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1.5%</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'Life Expectancy'!$B$6:$B$22</c:f>
              <c:strCache>
                <c:ptCount val="16"/>
                <c:pt idx="0">
                  <c:v>Grand Forks LHA</c:v>
                </c:pt>
                <c:pt idx="1">
                  <c:v>Trail LHA</c:v>
                </c:pt>
                <c:pt idx="2">
                  <c:v>Creston LHA</c:v>
                </c:pt>
                <c:pt idx="3">
                  <c:v>Kootenay Lake LHA</c:v>
                </c:pt>
                <c:pt idx="4">
                  <c:v>Cranbrook LHA</c:v>
                </c:pt>
                <c:pt idx="5">
                  <c:v>Fernie LHA</c:v>
                </c:pt>
                <c:pt idx="6">
                  <c:v>Castlegar LHA</c:v>
                </c:pt>
                <c:pt idx="7">
                  <c:v>Golden LHA</c:v>
                </c:pt>
                <c:pt idx="8">
                  <c:v>Kimberley LHA</c:v>
                </c:pt>
                <c:pt idx="9">
                  <c:v>Arrow Lakes LHA</c:v>
                </c:pt>
                <c:pt idx="10">
                  <c:v>Revelstoke LHA</c:v>
                </c:pt>
                <c:pt idx="11">
                  <c:v>Nelson LHA</c:v>
                </c:pt>
                <c:pt idx="12">
                  <c:v>Windermere LHA</c:v>
                </c:pt>
                <c:pt idx="14">
                  <c:v>Kootenay Region</c:v>
                </c:pt>
                <c:pt idx="15">
                  <c:v>BC</c:v>
                </c:pt>
              </c:strCache>
            </c:strRef>
          </c:cat>
          <c:val>
            <c:numRef>
              <c:f>'Life Expectancy'!$D$6:$D$22</c:f>
              <c:numCache>
                <c:formatCode>0.0</c:formatCode>
                <c:ptCount val="16"/>
                <c:pt idx="0">
                  <c:v>78.63</c:v>
                </c:pt>
                <c:pt idx="1">
                  <c:v>79</c:v>
                </c:pt>
                <c:pt idx="2">
                  <c:v>79.69</c:v>
                </c:pt>
                <c:pt idx="3">
                  <c:v>80.150000000000006</c:v>
                </c:pt>
                <c:pt idx="4">
                  <c:v>80.62</c:v>
                </c:pt>
                <c:pt idx="5">
                  <c:v>80.75</c:v>
                </c:pt>
                <c:pt idx="6">
                  <c:v>80.77</c:v>
                </c:pt>
                <c:pt idx="7">
                  <c:v>81.069999999999993</c:v>
                </c:pt>
                <c:pt idx="8">
                  <c:v>81.16</c:v>
                </c:pt>
                <c:pt idx="9">
                  <c:v>81.290000000000006</c:v>
                </c:pt>
                <c:pt idx="10">
                  <c:v>81.38</c:v>
                </c:pt>
                <c:pt idx="11">
                  <c:v>81.489999999999995</c:v>
                </c:pt>
                <c:pt idx="12">
                  <c:v>84.01</c:v>
                </c:pt>
                <c:pt idx="14">
                  <c:v>80.64</c:v>
                </c:pt>
                <c:pt idx="15">
                  <c:v>82.01</c:v>
                </c:pt>
              </c:numCache>
            </c:numRef>
          </c:val>
        </c:ser>
        <c:dLbls>
          <c:showLegendKey val="0"/>
          <c:showVal val="0"/>
          <c:showCatName val="0"/>
          <c:showSerName val="0"/>
          <c:showPercent val="0"/>
          <c:showBubbleSize val="0"/>
        </c:dLbls>
        <c:gapWidth val="50"/>
        <c:axId val="126171008"/>
        <c:axId val="126172544"/>
      </c:barChart>
      <c:catAx>
        <c:axId val="126171008"/>
        <c:scaling>
          <c:orientation val="minMax"/>
        </c:scaling>
        <c:delete val="0"/>
        <c:axPos val="l"/>
        <c:majorTickMark val="out"/>
        <c:minorTickMark val="none"/>
        <c:tickLblPos val="nextTo"/>
        <c:txPr>
          <a:bodyPr/>
          <a:lstStyle/>
          <a:p>
            <a:pPr>
              <a:defRPr sz="1000"/>
            </a:pPr>
            <a:endParaRPr lang="en-US"/>
          </a:p>
        </c:txPr>
        <c:crossAx val="126172544"/>
        <c:crosses val="autoZero"/>
        <c:auto val="1"/>
        <c:lblAlgn val="ctr"/>
        <c:lblOffset val="100"/>
        <c:noMultiLvlLbl val="0"/>
      </c:catAx>
      <c:valAx>
        <c:axId val="126172544"/>
        <c:scaling>
          <c:orientation val="minMax"/>
        </c:scaling>
        <c:delete val="0"/>
        <c:axPos val="b"/>
        <c:majorGridlines/>
        <c:numFmt formatCode="0.0" sourceLinked="1"/>
        <c:majorTickMark val="out"/>
        <c:minorTickMark val="none"/>
        <c:tickLblPos val="nextTo"/>
        <c:crossAx val="126171008"/>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'Life Expectancy'!$H$3:$K$3</c:f>
          <c:strCache>
            <c:ptCount val="1"/>
            <c:pt idx="0">
              <c:v>Life Expectancy by BC Regions (years), 2002/06-2006/11</c:v>
            </c:pt>
          </c:strCache>
        </c:strRef>
      </c:tx>
      <c:layout>
        <c:manualLayout>
          <c:xMode val="edge"/>
          <c:yMode val="edge"/>
          <c:x val="0.27086259487834308"/>
          <c:y val="1.1406509925695901E-2"/>
        </c:manualLayout>
      </c:layout>
      <c:overlay val="0"/>
      <c:txPr>
        <a:bodyPr/>
        <a:lstStyle/>
        <a:p>
          <a:pPr>
            <a:defRPr sz="1200">
              <a:latin typeface="+mn-lt"/>
              <a:cs typeface="Times New Roman"/>
            </a:defRPr>
          </a:pPr>
          <a:endParaRPr lang="en-US"/>
        </a:p>
      </c:txPr>
    </c:title>
    <c:autoTitleDeleted val="0"/>
    <c:plotArea>
      <c:layout>
        <c:manualLayout>
          <c:layoutTarget val="inner"/>
          <c:xMode val="edge"/>
          <c:yMode val="edge"/>
          <c:x val="0.26988744650162"/>
          <c:y val="0.19290662701497097"/>
          <c:w val="0.66202383485848026"/>
          <c:h val="0.71976884863641011"/>
        </c:manualLayout>
      </c:layout>
      <c:barChart>
        <c:barDir val="bar"/>
        <c:grouping val="clustered"/>
        <c:varyColors val="0"/>
        <c:ser>
          <c:idx val="0"/>
          <c:order val="0"/>
          <c:tx>
            <c:strRef>
              <c:f>'Life Expectancy'!$B$6:$B$19</c:f>
              <c:strCache>
                <c:ptCount val="1"/>
                <c:pt idx="0">
                  <c:v>Grand Forks LHA Trail LHA Creston LHA Kootenay Lake LHA Cranbrook LHA Fernie LHA Castlegar LHA Golden LHA Kimberley LHA Arrow Lakes LHA Revelstoke LHA Nelson LHA Windermere LHA Kettle Valley LHA</c:v>
                </c:pt>
              </c:strCache>
            </c:strRef>
          </c:tx>
          <c:spPr>
            <a:solidFill>
              <a:schemeClr val="accent3"/>
            </a:solidFill>
          </c:spPr>
          <c:invertIfNegative val="0"/>
          <c:dPt>
            <c:idx val="4"/>
            <c:invertIfNegative val="0"/>
            <c:bubble3D val="0"/>
            <c:spPr>
              <a:solidFill>
                <a:schemeClr val="accent1"/>
              </a:solidFill>
            </c:spPr>
          </c:dPt>
          <c:dPt>
            <c:idx val="9"/>
            <c:invertIfNegative val="0"/>
            <c:bubble3D val="0"/>
            <c:spPr>
              <a:solidFill>
                <a:schemeClr val="tx2"/>
              </a:solidFill>
            </c:spPr>
          </c:dPt>
          <c:dLbls>
            <c:dLbl>
              <c:idx val="0"/>
              <c:tx>
                <c:rich>
                  <a:bodyPr/>
                  <a:lstStyle/>
                  <a:p>
                    <a:r>
                      <a:rPr lang="en-US">
                        <a:latin typeface="Wingdings" charset="2"/>
                        <a:cs typeface="Wingdings" charset="2"/>
                      </a:rPr>
                      <a:t></a:t>
                    </a:r>
                    <a:r>
                      <a:rPr lang="en-US">
                        <a:latin typeface="+mn-lt"/>
                        <a:cs typeface="Wingdings" charset="2"/>
                      </a:rPr>
                      <a:t>0.4%</a:t>
                    </a:r>
                    <a:endParaRPr lang="en-US">
                      <a:latin typeface="+mn-lt"/>
                    </a:endParaRPr>
                  </a:p>
                </c:rich>
              </c:tx>
              <c:showLegendKey val="0"/>
              <c:showVal val="1"/>
              <c:showCatName val="0"/>
              <c:showSerName val="0"/>
              <c:showPercent val="0"/>
              <c:showBubbleSize val="0"/>
            </c:dLbl>
            <c:dLbl>
              <c:idx val="1"/>
              <c:tx>
                <c:rich>
                  <a:bodyPr/>
                  <a:lstStyle/>
                  <a:p>
                    <a:r>
                      <a:rPr lang="en-US">
                        <a:latin typeface="Wingdings" charset="2"/>
                        <a:cs typeface="Wingdings" charset="2"/>
                      </a:rPr>
                      <a:t></a:t>
                    </a:r>
                    <a:r>
                      <a:rPr lang="en-US">
                        <a:latin typeface="+mn-lt"/>
                        <a:cs typeface="Wingdings" charset="2"/>
                      </a:rPr>
                      <a:t>0.3%</a:t>
                    </a:r>
                    <a:endParaRPr lang="en-US">
                      <a:latin typeface="+mn-lt"/>
                    </a:endParaRPr>
                  </a:p>
                </c:rich>
              </c:tx>
              <c:showLegendKey val="0"/>
              <c:showVal val="1"/>
              <c:showCatName val="0"/>
              <c:showSerName val="0"/>
              <c:showPercent val="0"/>
              <c:showBubbleSize val="0"/>
            </c:dLbl>
            <c:dLbl>
              <c:idx val="2"/>
              <c:tx>
                <c:rich>
                  <a:bodyPr/>
                  <a:lstStyle/>
                  <a:p>
                    <a:r>
                      <a:rPr lang="en-US">
                        <a:latin typeface="Wingdings" charset="2"/>
                        <a:cs typeface="Wingdings" charset="2"/>
                      </a:rPr>
                      <a:t></a:t>
                    </a:r>
                    <a:r>
                      <a:rPr lang="en-US">
                        <a:latin typeface="+mn-lt"/>
                        <a:cs typeface="Wingdings" charset="2"/>
                      </a:rPr>
                      <a:t>0.9%</a:t>
                    </a:r>
                    <a:endParaRPr lang="en-US">
                      <a:latin typeface="+mn-lt"/>
                    </a:endParaRPr>
                  </a:p>
                </c:rich>
              </c:tx>
              <c:showLegendKey val="0"/>
              <c:showVal val="1"/>
              <c:showCatName val="0"/>
              <c:showSerName val="0"/>
              <c:showPercent val="0"/>
              <c:showBubbleSize val="0"/>
            </c:dLbl>
            <c:dLbl>
              <c:idx val="3"/>
              <c:tx>
                <c:rich>
                  <a:bodyPr/>
                  <a:lstStyle/>
                  <a:p>
                    <a:r>
                      <a:rPr lang="en-US">
                        <a:latin typeface="Wingdings" charset="2"/>
                        <a:cs typeface="Wingdings" charset="2"/>
                      </a:rPr>
                      <a:t></a:t>
                    </a:r>
                    <a:r>
                      <a:rPr lang="en-US">
                        <a:latin typeface="+mn-lt"/>
                        <a:cs typeface="Wingdings" charset="2"/>
                      </a:rPr>
                      <a:t>1.0%</a:t>
                    </a:r>
                    <a:endParaRPr lang="en-US">
                      <a:latin typeface="+mn-lt"/>
                    </a:endParaRPr>
                  </a:p>
                </c:rich>
              </c:tx>
              <c:showLegendKey val="0"/>
              <c:showVal val="1"/>
              <c:showCatName val="0"/>
              <c:showSerName val="0"/>
              <c:showPercent val="0"/>
              <c:showBubbleSize val="0"/>
            </c:dLbl>
            <c:dLbl>
              <c:idx val="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5"/>
              <c:tx>
                <c:rich>
                  <a:bodyPr/>
                  <a:lstStyle/>
                  <a:p>
                    <a:r>
                      <a:rPr lang="en-US">
                        <a:latin typeface="Wingdings" charset="2"/>
                        <a:cs typeface="Wingdings" charset="2"/>
                      </a:rPr>
                      <a:t></a:t>
                    </a:r>
                    <a:r>
                      <a:rPr lang="en-US">
                        <a:latin typeface="+mn-lt"/>
                        <a:cs typeface="Wingdings" charset="2"/>
                      </a:rPr>
                      <a:t>1.7%</a:t>
                    </a:r>
                    <a:endParaRPr lang="en-US">
                      <a:latin typeface="+mn-lt"/>
                    </a:endParaRPr>
                  </a:p>
                </c:rich>
              </c:tx>
              <c:showLegendKey val="0"/>
              <c:showVal val="1"/>
              <c:showCatName val="0"/>
              <c:showSerName val="0"/>
              <c:showPercent val="0"/>
              <c:showBubbleSize val="0"/>
            </c:dLbl>
            <c:dLbl>
              <c:idx val="6"/>
              <c:tx>
                <c:rich>
                  <a:bodyPr/>
                  <a:lstStyle/>
                  <a:p>
                    <a:r>
                      <a:rPr lang="en-US">
                        <a:latin typeface="Wingdings" charset="2"/>
                        <a:cs typeface="Wingdings" charset="2"/>
                      </a:rPr>
                      <a:t></a:t>
                    </a:r>
                    <a:r>
                      <a:rPr lang="en-US">
                        <a:latin typeface="+mn-lt"/>
                        <a:cs typeface="Wingdings" charset="2"/>
                      </a:rPr>
                      <a:t>1.2%</a:t>
                    </a:r>
                    <a:endParaRPr lang="en-US">
                      <a:latin typeface="+mn-lt"/>
                    </a:endParaRPr>
                  </a:p>
                </c:rich>
              </c:tx>
              <c:showLegendKey val="0"/>
              <c:showVal val="1"/>
              <c:showCatName val="0"/>
              <c:showSerName val="0"/>
              <c:showPercent val="0"/>
              <c:showBubbleSize val="0"/>
            </c:dLbl>
            <c:dLbl>
              <c:idx val="7"/>
              <c:tx>
                <c:rich>
                  <a:bodyPr/>
                  <a:lstStyle/>
                  <a:p>
                    <a:r>
                      <a:rPr lang="en-US">
                        <a:latin typeface="Wingdings" charset="2"/>
                        <a:cs typeface="Wingdings" charset="2"/>
                      </a:rPr>
                      <a:t></a:t>
                    </a:r>
                    <a:r>
                      <a:rPr lang="en-US">
                        <a:latin typeface="+mn-lt"/>
                        <a:cs typeface="Wingdings" charset="2"/>
                      </a:rPr>
                      <a:t>1.8%</a:t>
                    </a:r>
                    <a:endParaRPr lang="en-US">
                      <a:latin typeface="+mn-lt"/>
                    </a:endParaRPr>
                  </a:p>
                </c:rich>
              </c:tx>
              <c:showLegendKey val="0"/>
              <c:showVal val="1"/>
              <c:showCatName val="0"/>
              <c:showSerName val="0"/>
              <c:showPercent val="0"/>
              <c:showBubbleSize val="0"/>
            </c:dLbl>
            <c:dLbl>
              <c:idx val="8"/>
              <c:tx>
                <c:rich>
                  <a:bodyPr/>
                  <a:lstStyle/>
                  <a:p>
                    <a:r>
                      <a:rPr lang="en-US">
                        <a:latin typeface="Wingdings" charset="2"/>
                        <a:cs typeface="Wingdings" charset="2"/>
                      </a:rPr>
                      <a:t></a:t>
                    </a:r>
                    <a:r>
                      <a:rPr lang="en-US">
                        <a:latin typeface="+mn-lt"/>
                        <a:cs typeface="Wingdings" charset="2"/>
                      </a:rPr>
                      <a:t>0.6%</a:t>
                    </a:r>
                    <a:endParaRPr lang="en-US">
                      <a:latin typeface="+mn-lt"/>
                    </a:endParaRPr>
                  </a:p>
                </c:rich>
              </c:tx>
              <c:showLegendKey val="0"/>
              <c:showVal val="1"/>
              <c:showCatName val="0"/>
              <c:showSerName val="0"/>
              <c:showPercent val="0"/>
              <c:showBubbleSize val="0"/>
            </c:dLbl>
            <c:dLbl>
              <c:idx val="9"/>
              <c:tx>
                <c:rich>
                  <a:bodyPr/>
                  <a:lstStyle/>
                  <a:p>
                    <a:r>
                      <a:rPr lang="en-US">
                        <a:latin typeface="Wingdings" charset="2"/>
                        <a:cs typeface="Wingdings" charset="2"/>
                      </a:rPr>
                      <a:t></a:t>
                    </a:r>
                    <a:r>
                      <a:rPr lang="en-US">
                        <a:latin typeface="+mn-lt"/>
                        <a:cs typeface="Wingdings" charset="2"/>
                      </a:rPr>
                      <a:t>1.5%</a:t>
                    </a:r>
                    <a:endParaRPr lang="en-US">
                      <a:latin typeface="+mn-lt"/>
                    </a:endParaRPr>
                  </a:p>
                </c:rich>
              </c:tx>
              <c:showLegendKey val="0"/>
              <c:showVal val="1"/>
              <c:showCatName val="0"/>
              <c:showSerName val="0"/>
              <c:showPercent val="0"/>
              <c:showBubbleSize val="0"/>
            </c:dLbl>
            <c:dLbl>
              <c:idx val="10"/>
              <c:tx>
                <c:rich>
                  <a:bodyPr/>
                  <a:lstStyle/>
                  <a:p>
                    <a:r>
                      <a:rPr lang="en-US">
                        <a:latin typeface="Wingdings" charset="2"/>
                        <a:cs typeface="Wingdings" charset="2"/>
                      </a:rPr>
                      <a:t></a:t>
                    </a:r>
                    <a:r>
                      <a:rPr lang="en-US">
                        <a:latin typeface="+mn-lt"/>
                        <a:cs typeface="Wingdings" charset="2"/>
                      </a:rPr>
                      <a:t>2.1%</a:t>
                    </a:r>
                    <a:endParaRPr lang="en-US">
                      <a:latin typeface="+mn-lt"/>
                    </a:endParaRPr>
                  </a:p>
                </c:rich>
              </c:tx>
              <c:showLegendKey val="0"/>
              <c:showVal val="1"/>
              <c:showCatName val="0"/>
              <c:showSerName val="0"/>
              <c:showPercent val="0"/>
              <c:showBubbleSize val="0"/>
            </c:dLbl>
            <c:dLbl>
              <c:idx val="11"/>
              <c:tx>
                <c:rich>
                  <a:bodyPr/>
                  <a:lstStyle/>
                  <a:p>
                    <a:r>
                      <a:rPr lang="en-US">
                        <a:latin typeface="Wingdings" charset="2"/>
                        <a:cs typeface="Wingdings" charset="2"/>
                      </a:rPr>
                      <a:t></a:t>
                    </a:r>
                    <a:r>
                      <a:rPr lang="en-US">
                        <a:latin typeface="+mn-lt"/>
                        <a:cs typeface="Wingdings" charset="2"/>
                      </a:rPr>
                      <a:t>1.7%</a:t>
                    </a:r>
                    <a:endParaRPr lang="en-US">
                      <a:latin typeface="+mn-lt"/>
                    </a:endParaRPr>
                  </a:p>
                </c:rich>
              </c:tx>
              <c:showLegendKey val="0"/>
              <c:showVal val="1"/>
              <c:showCatName val="0"/>
              <c:showSerName val="0"/>
              <c:showPercent val="0"/>
              <c:showBubbleSize val="0"/>
            </c:dLbl>
            <c:dLbl>
              <c:idx val="12"/>
              <c:tx>
                <c:rich>
                  <a:bodyPr/>
                  <a:lstStyle/>
                  <a:p>
                    <a:r>
                      <a:rPr lang="en-US">
                        <a:latin typeface="Wingdings" charset="2"/>
                        <a:cs typeface="Wingdings" charset="2"/>
                      </a:rPr>
                      <a:t></a:t>
                    </a:r>
                    <a:r>
                      <a:rPr lang="en-US">
                        <a:latin typeface="+mn-lt"/>
                        <a:cs typeface="Wingdings" charset="2"/>
                      </a:rPr>
                      <a:t>1.9%</a:t>
                    </a:r>
                    <a:endParaRPr lang="en-US">
                      <a:latin typeface="+mn-lt"/>
                    </a:endParaRPr>
                  </a:p>
                </c:rich>
              </c:tx>
              <c:showLegendKey val="0"/>
              <c:showVal val="1"/>
              <c:showCatName val="0"/>
              <c:showSerName val="0"/>
              <c:showPercent val="0"/>
              <c:showBubbleSize val="0"/>
            </c:dLbl>
            <c:dLbl>
              <c:idx val="14"/>
              <c:tx>
                <c:rich>
                  <a:bodyPr/>
                  <a:lstStyle/>
                  <a:p>
                    <a:r>
                      <a:rPr lang="en-US">
                        <a:latin typeface="Wingdings" charset="2"/>
                        <a:cs typeface="Wingdings" charset="2"/>
                      </a:rPr>
                      <a:t></a:t>
                    </a:r>
                    <a:r>
                      <a:rPr lang="en-US">
                        <a:latin typeface="+mn-lt"/>
                        <a:cs typeface="Wingdings" charset="2"/>
                      </a:rPr>
                      <a:t>0.7%</a:t>
                    </a:r>
                    <a:endParaRPr lang="en-US">
                      <a:latin typeface="+mn-lt"/>
                    </a:endParaRPr>
                  </a:p>
                </c:rich>
              </c:tx>
              <c:showLegendKey val="0"/>
              <c:showVal val="1"/>
              <c:showCatName val="0"/>
              <c:showSerName val="0"/>
              <c:showPercent val="0"/>
              <c:showBubbleSize val="0"/>
            </c:dLbl>
            <c:dLbl>
              <c:idx val="15"/>
              <c:tx>
                <c:rich>
                  <a:bodyPr/>
                  <a:lstStyle/>
                  <a:p>
                    <a:r>
                      <a:rPr lang="en-US">
                        <a:latin typeface="Wingdings" charset="2"/>
                        <a:cs typeface="Wingdings" charset="2"/>
                      </a:rPr>
                      <a:t></a:t>
                    </a:r>
                    <a:r>
                      <a:rPr lang="en-US">
                        <a:latin typeface="+mn-lt"/>
                        <a:cs typeface="Wingdings" charset="2"/>
                      </a:rPr>
                      <a:t>1.5%</a:t>
                    </a:r>
                    <a:endParaRPr lang="en-US">
                      <a:latin typeface="+mn-lt"/>
                    </a:endParaRPr>
                  </a:p>
                </c:rich>
              </c:tx>
              <c:showLegendKey val="0"/>
              <c:showVal val="1"/>
              <c:showCatName val="0"/>
              <c:showSerName val="0"/>
              <c:showPercent val="0"/>
              <c:showBubbleSize val="0"/>
            </c:dLbl>
            <c:txPr>
              <a:bodyPr/>
              <a:lstStyle/>
              <a:p>
                <a:pPr>
                  <a:defRPr>
                    <a:latin typeface="Wingdings" charset="2"/>
                    <a:cs typeface="Wingdings" charset="2"/>
                  </a:defRPr>
                </a:pPr>
                <a:endParaRPr lang="en-US"/>
              </a:p>
            </c:txPr>
            <c:showLegendKey val="0"/>
            <c:showVal val="1"/>
            <c:showCatName val="0"/>
            <c:showSerName val="0"/>
            <c:showPercent val="0"/>
            <c:showBubbleSize val="0"/>
            <c:showLeaderLines val="0"/>
          </c:dLbls>
          <c:cat>
            <c:strRef>
              <c:f>'Life Expectancy'!$H$6:$H$15</c:f>
              <c:strCache>
                <c:ptCount val="10"/>
                <c:pt idx="0">
                  <c:v>North Coast</c:v>
                </c:pt>
                <c:pt idx="1">
                  <c:v>Northeast</c:v>
                </c:pt>
                <c:pt idx="2">
                  <c:v>Nechako</c:v>
                </c:pt>
                <c:pt idx="3">
                  <c:v>Cariboo</c:v>
                </c:pt>
                <c:pt idx="4">
                  <c:v>Kootenay</c:v>
                </c:pt>
                <c:pt idx="5">
                  <c:v>Thompson Okanagan</c:v>
                </c:pt>
                <c:pt idx="6">
                  <c:v>Vancouver Island / Coast</c:v>
                </c:pt>
                <c:pt idx="7">
                  <c:v>Mainland / Southwest</c:v>
                </c:pt>
                <c:pt idx="9">
                  <c:v>BC</c:v>
                </c:pt>
              </c:strCache>
            </c:strRef>
          </c:cat>
          <c:val>
            <c:numRef>
              <c:f>'Life Expectancy'!$J$6:$J$15</c:f>
              <c:numCache>
                <c:formatCode>0.0</c:formatCode>
                <c:ptCount val="10"/>
                <c:pt idx="0">
                  <c:v>77.94</c:v>
                </c:pt>
                <c:pt idx="1">
                  <c:v>78.760000000000005</c:v>
                </c:pt>
                <c:pt idx="2">
                  <c:v>79.19</c:v>
                </c:pt>
                <c:pt idx="3">
                  <c:v>79.209999999999994</c:v>
                </c:pt>
                <c:pt idx="4">
                  <c:v>80.64</c:v>
                </c:pt>
                <c:pt idx="5">
                  <c:v>81.13</c:v>
                </c:pt>
                <c:pt idx="6">
                  <c:v>81.48</c:v>
                </c:pt>
                <c:pt idx="7">
                  <c:v>82.87</c:v>
                </c:pt>
                <c:pt idx="9">
                  <c:v>82.01</c:v>
                </c:pt>
              </c:numCache>
            </c:numRef>
          </c:val>
        </c:ser>
        <c:dLbls>
          <c:showLegendKey val="0"/>
          <c:showVal val="0"/>
          <c:showCatName val="0"/>
          <c:showSerName val="0"/>
          <c:showPercent val="0"/>
          <c:showBubbleSize val="0"/>
        </c:dLbls>
        <c:gapWidth val="50"/>
        <c:axId val="126228736"/>
        <c:axId val="126263296"/>
      </c:barChart>
      <c:catAx>
        <c:axId val="126228736"/>
        <c:scaling>
          <c:orientation val="minMax"/>
        </c:scaling>
        <c:delete val="0"/>
        <c:axPos val="l"/>
        <c:majorTickMark val="out"/>
        <c:minorTickMark val="none"/>
        <c:tickLblPos val="nextTo"/>
        <c:txPr>
          <a:bodyPr/>
          <a:lstStyle/>
          <a:p>
            <a:pPr>
              <a:defRPr sz="1000"/>
            </a:pPr>
            <a:endParaRPr lang="en-US"/>
          </a:p>
        </c:txPr>
        <c:crossAx val="126263296"/>
        <c:crosses val="autoZero"/>
        <c:auto val="1"/>
        <c:lblAlgn val="ctr"/>
        <c:lblOffset val="100"/>
        <c:noMultiLvlLbl val="0"/>
      </c:catAx>
      <c:valAx>
        <c:axId val="126263296"/>
        <c:scaling>
          <c:orientation val="minMax"/>
        </c:scaling>
        <c:delete val="0"/>
        <c:axPos val="b"/>
        <c:majorGridlines/>
        <c:numFmt formatCode="0.0" sourceLinked="1"/>
        <c:majorTickMark val="out"/>
        <c:minorTickMark val="none"/>
        <c:tickLblPos val="nextTo"/>
        <c:crossAx val="126228736"/>
        <c:crosses val="autoZero"/>
        <c:crossBetween val="between"/>
      </c:valAx>
    </c:plotArea>
    <c:plotVisOnly val="1"/>
    <c:dispBlanksAs val="gap"/>
    <c:showDLblsOverMax val="0"/>
  </c:chart>
  <c:printSettings>
    <c:headerFooter/>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605790</xdr:colOff>
      <xdr:row>32</xdr:row>
      <xdr:rowOff>57150</xdr:rowOff>
    </xdr:from>
    <xdr:to>
      <xdr:col>5</xdr:col>
      <xdr:colOff>1051560</xdr:colOff>
      <xdr:row>57</xdr:row>
      <xdr:rowOff>60960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99060</xdr:colOff>
      <xdr:row>32</xdr:row>
      <xdr:rowOff>114300</xdr:rowOff>
    </xdr:from>
    <xdr:to>
      <xdr:col>7</xdr:col>
      <xdr:colOff>4206240</xdr:colOff>
      <xdr:row>49</xdr:row>
      <xdr:rowOff>129540</xdr:rowOff>
    </xdr:to>
    <xdr:sp macro="" textlink="">
      <xdr:nvSpPr>
        <xdr:cNvPr id="4" name="TextBox 3"/>
        <xdr:cNvSpPr txBox="1"/>
      </xdr:nvSpPr>
      <xdr:spPr>
        <a:xfrm>
          <a:off x="8458200" y="5052060"/>
          <a:ext cx="4107180" cy="31242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total population</a:t>
          </a:r>
          <a:r>
            <a:rPr lang="en-US" sz="1100" baseline="0"/>
            <a:t> alongside age breakdown gives us an idea of the types and location of services that are needed in our region.  Population change and comparison to other BC regions gives us a sense of where we are retaining and attracting residents to our rural communities and how we measure up against other regions in BC.</a:t>
          </a:r>
        </a:p>
        <a:p>
          <a:endParaRPr lang="en-US" sz="1100" baseline="0"/>
        </a:p>
        <a:p>
          <a:r>
            <a:rPr lang="en-US" sz="1100" baseline="0"/>
            <a:t>Of the eight regions in BC, our region is the 5th largest, with over 161,000 people or 3.7% of the BC population.</a:t>
          </a:r>
        </a:p>
        <a:p>
          <a:endParaRPr lang="en-US" sz="1100" baseline="0"/>
        </a:p>
        <a:p>
          <a:r>
            <a:rPr lang="en-US" sz="1100" baseline="0"/>
            <a:t>Close to ___% of the region's popujlation lives in the West Kootenay, Southeast Kootenay, Columbia Valley and Elk Valley corridors.  </a:t>
          </a:r>
        </a:p>
        <a:p>
          <a:endParaRPr lang="en-US" sz="1100" baseline="0"/>
        </a:p>
        <a:p>
          <a:r>
            <a:rPr lang="en-US" sz="1100" baseline="0"/>
            <a:t>Include a figure about seniors numbers.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0</xdr:rowOff>
    </xdr:from>
    <xdr:to>
      <xdr:col>5</xdr:col>
      <xdr:colOff>292100</xdr:colOff>
      <xdr:row>44</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15</xdr:row>
      <xdr:rowOff>127000</xdr:rowOff>
    </xdr:from>
    <xdr:to>
      <xdr:col>11</xdr:col>
      <xdr:colOff>12700</xdr:colOff>
      <xdr:row>30</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279400</xdr:colOff>
      <xdr:row>23</xdr:row>
      <xdr:rowOff>165100</xdr:rowOff>
    </xdr:from>
    <xdr:to>
      <xdr:col>3</xdr:col>
      <xdr:colOff>1244600</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63500</xdr:colOff>
      <xdr:row>24</xdr:row>
      <xdr:rowOff>0</xdr:rowOff>
    </xdr:from>
    <xdr:to>
      <xdr:col>11</xdr:col>
      <xdr:colOff>165100</xdr:colOff>
      <xdr:row>50</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31</xdr:row>
      <xdr:rowOff>0</xdr:rowOff>
    </xdr:from>
    <xdr:to>
      <xdr:col>5</xdr:col>
      <xdr:colOff>292100</xdr:colOff>
      <xdr:row>51</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215900</xdr:colOff>
      <xdr:row>18</xdr:row>
      <xdr:rowOff>88900</xdr:rowOff>
    </xdr:from>
    <xdr:to>
      <xdr:col>13</xdr:col>
      <xdr:colOff>12700</xdr:colOff>
      <xdr:row>33</xdr:row>
      <xdr:rowOff>25400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431800</xdr:colOff>
      <xdr:row>37</xdr:row>
      <xdr:rowOff>76200</xdr:rowOff>
    </xdr:from>
    <xdr:to>
      <xdr:col>6</xdr:col>
      <xdr:colOff>203200</xdr:colOff>
      <xdr:row>64</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19</xdr:row>
      <xdr:rowOff>0</xdr:rowOff>
    </xdr:from>
    <xdr:to>
      <xdr:col>12</xdr:col>
      <xdr:colOff>876300</xdr:colOff>
      <xdr:row>32</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422910</xdr:colOff>
      <xdr:row>27</xdr:row>
      <xdr:rowOff>121920</xdr:rowOff>
    </xdr:from>
    <xdr:to>
      <xdr:col>6</xdr:col>
      <xdr:colOff>114300</xdr:colOff>
      <xdr:row>58</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243840</xdr:colOff>
      <xdr:row>36</xdr:row>
      <xdr:rowOff>91440</xdr:rowOff>
    </xdr:from>
    <xdr:to>
      <xdr:col>13</xdr:col>
      <xdr:colOff>480060</xdr:colOff>
      <xdr:row>53</xdr:row>
      <xdr:rowOff>152400</xdr:rowOff>
    </xdr:to>
    <xdr:sp macro="" textlink="">
      <xdr:nvSpPr>
        <xdr:cNvPr id="5" name="TextBox 4"/>
        <xdr:cNvSpPr txBox="1"/>
      </xdr:nvSpPr>
      <xdr:spPr>
        <a:xfrm>
          <a:off x="8534400" y="7223760"/>
          <a:ext cx="4259580"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26</xdr:row>
      <xdr:rowOff>12700</xdr:rowOff>
    </xdr:from>
    <xdr:to>
      <xdr:col>5</xdr:col>
      <xdr:colOff>1066800</xdr:colOff>
      <xdr:row>48</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21855</xdr:colOff>
      <xdr:row>26</xdr:row>
      <xdr:rowOff>19493</xdr:rowOff>
    </xdr:from>
    <xdr:to>
      <xdr:col>11</xdr:col>
      <xdr:colOff>1087474</xdr:colOff>
      <xdr:row>47</xdr:row>
      <xdr:rowOff>103963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19</xdr:row>
      <xdr:rowOff>0</xdr:rowOff>
    </xdr:from>
    <xdr:to>
      <xdr:col>7</xdr:col>
      <xdr:colOff>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20</xdr:row>
      <xdr:rowOff>0</xdr:rowOff>
    </xdr:from>
    <xdr:to>
      <xdr:col>3</xdr:col>
      <xdr:colOff>190500</xdr:colOff>
      <xdr:row>34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254000</xdr:colOff>
      <xdr:row>37</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26</xdr:row>
      <xdr:rowOff>0</xdr:rowOff>
    </xdr:from>
    <xdr:to>
      <xdr:col>5</xdr:col>
      <xdr:colOff>292100</xdr:colOff>
      <xdr:row>44</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63500</xdr:colOff>
      <xdr:row>18</xdr:row>
      <xdr:rowOff>0</xdr:rowOff>
    </xdr:from>
    <xdr:to>
      <xdr:col>11</xdr:col>
      <xdr:colOff>254000</xdr:colOff>
      <xdr:row>34</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812800</xdr:colOff>
      <xdr:row>27</xdr:row>
      <xdr:rowOff>177800</xdr:rowOff>
    </xdr:from>
    <xdr:to>
      <xdr:col>6</xdr:col>
      <xdr:colOff>520700</xdr:colOff>
      <xdr:row>46</xdr:row>
      <xdr:rowOff>165100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482600</xdr:colOff>
      <xdr:row>15</xdr:row>
      <xdr:rowOff>38100</xdr:rowOff>
    </xdr:from>
    <xdr:to>
      <xdr:col>13</xdr:col>
      <xdr:colOff>114300</xdr:colOff>
      <xdr:row>29</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26</xdr:row>
      <xdr:rowOff>0</xdr:rowOff>
    </xdr:from>
    <xdr:to>
      <xdr:col>6</xdr:col>
      <xdr:colOff>469900</xdr:colOff>
      <xdr:row>44</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50800</xdr:colOff>
      <xdr:row>14</xdr:row>
      <xdr:rowOff>177800</xdr:rowOff>
    </xdr:from>
    <xdr:to>
      <xdr:col>12</xdr:col>
      <xdr:colOff>342900</xdr:colOff>
      <xdr:row>29</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rimacdonald/Dropbox/Research%20Projects/State%20of%20the%20Basin/Pillar%20Research/Economic%20Pillar/SOTB%202011%20Clean%20Population%20Data%20Nov%206%20201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jbuttle/Dropbox/Research%20Projects/State%20of%20the%20Basin/2012%20SoTB%20Report/Pillar%20Research/Economic%20Pillar/SOTB%20Jonathan%20Data%20Sets%20Update%20Sep%204%20201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OTB Population Sheet"/>
      <sheetName val="2012 STOB Depen'y &amp; Replacement"/>
      <sheetName val="~Pop Trunc 2011"/>
      <sheetName val="2011 Census Pop'n Data"/>
      <sheetName val="2011 Census Pop'n by Age &amp; Sex"/>
      <sheetName val="Census2006_AgeAndSex_By_Geograp"/>
    </sheetNames>
    <sheetDataSet>
      <sheetData sheetId="0">
        <row r="82">
          <cell r="AK82">
            <v>4080</v>
          </cell>
          <cell r="AL82">
            <v>3865</v>
          </cell>
          <cell r="AN82">
            <v>4100</v>
          </cell>
          <cell r="AO82">
            <v>3915</v>
          </cell>
          <cell r="AQ82">
            <v>4355</v>
          </cell>
          <cell r="AR82">
            <v>4090</v>
          </cell>
          <cell r="AT82">
            <v>4925</v>
          </cell>
          <cell r="AU82">
            <v>4635</v>
          </cell>
          <cell r="AW82">
            <v>3825</v>
          </cell>
          <cell r="AX82">
            <v>3645</v>
          </cell>
          <cell r="AZ82">
            <v>4020</v>
          </cell>
          <cell r="BA82">
            <v>4000</v>
          </cell>
          <cell r="BC82">
            <v>4445</v>
          </cell>
          <cell r="BD82">
            <v>4470</v>
          </cell>
          <cell r="BF82">
            <v>4720</v>
          </cell>
          <cell r="BG82">
            <v>4740</v>
          </cell>
          <cell r="BI82">
            <v>4880</v>
          </cell>
          <cell r="BJ82">
            <v>5190</v>
          </cell>
          <cell r="BL82">
            <v>5950</v>
          </cell>
          <cell r="BM82">
            <v>6270</v>
          </cell>
          <cell r="BO82">
            <v>7100</v>
          </cell>
          <cell r="BP82">
            <v>7250</v>
          </cell>
          <cell r="BR82">
            <v>7220</v>
          </cell>
          <cell r="BS82">
            <v>7070</v>
          </cell>
          <cell r="BU82">
            <v>6635</v>
          </cell>
          <cell r="BV82">
            <v>6555</v>
          </cell>
          <cell r="BX82">
            <v>4795</v>
          </cell>
          <cell r="BY82">
            <v>4635</v>
          </cell>
          <cell r="CA82">
            <v>3580</v>
          </cell>
          <cell r="CB82">
            <v>3505</v>
          </cell>
          <cell r="CD82">
            <v>2725</v>
          </cell>
          <cell r="CE82">
            <v>2700</v>
          </cell>
          <cell r="CG82">
            <v>1850</v>
          </cell>
          <cell r="CH82">
            <v>2245</v>
          </cell>
          <cell r="CJ82">
            <v>880</v>
          </cell>
          <cell r="CK82">
            <v>1440</v>
          </cell>
          <cell r="CM82">
            <v>345</v>
          </cell>
          <cell r="CN82">
            <v>755</v>
          </cell>
          <cell r="DB82">
            <v>3695</v>
          </cell>
          <cell r="DC82">
            <v>3480</v>
          </cell>
          <cell r="DE82">
            <v>4245</v>
          </cell>
          <cell r="DF82">
            <v>3975</v>
          </cell>
          <cell r="DH82">
            <v>5110</v>
          </cell>
          <cell r="DI82">
            <v>4795</v>
          </cell>
          <cell r="DK82">
            <v>5470</v>
          </cell>
          <cell r="DL82">
            <v>5080</v>
          </cell>
          <cell r="DN82">
            <v>4025</v>
          </cell>
          <cell r="DO82">
            <v>3740</v>
          </cell>
          <cell r="DQ82">
            <v>3645</v>
          </cell>
          <cell r="DR82">
            <v>3625</v>
          </cell>
          <cell r="DT82">
            <v>4065</v>
          </cell>
          <cell r="DU82">
            <v>4220</v>
          </cell>
          <cell r="DW82">
            <v>4590</v>
          </cell>
          <cell r="DX82">
            <v>4985</v>
          </cell>
          <cell r="DZ82">
            <v>5710</v>
          </cell>
          <cell r="EA82">
            <v>6120</v>
          </cell>
          <cell r="EC82">
            <v>6935</v>
          </cell>
          <cell r="ED82">
            <v>7125</v>
          </cell>
          <cell r="EF82">
            <v>7145</v>
          </cell>
          <cell r="EG82">
            <v>6915</v>
          </cell>
          <cell r="EI82">
            <v>6590</v>
          </cell>
          <cell r="EJ82">
            <v>6555</v>
          </cell>
          <cell r="EL82">
            <v>5035</v>
          </cell>
          <cell r="EM82">
            <v>4865</v>
          </cell>
          <cell r="EO82">
            <v>4040</v>
          </cell>
          <cell r="EP82">
            <v>3830</v>
          </cell>
          <cell r="ER82">
            <v>3245</v>
          </cell>
          <cell r="ES82">
            <v>3160</v>
          </cell>
          <cell r="EU82">
            <v>2515</v>
          </cell>
          <cell r="EV82">
            <v>2715</v>
          </cell>
          <cell r="EX82">
            <v>1550</v>
          </cell>
          <cell r="EY82">
            <v>2150</v>
          </cell>
          <cell r="FA82">
            <v>750</v>
          </cell>
          <cell r="FB82">
            <v>1325</v>
          </cell>
          <cell r="FD82">
            <v>320</v>
          </cell>
          <cell r="FE82">
            <v>725</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raphics!!"/>
      <sheetName val="~Total Population"/>
      <sheetName val="~Dependency"/>
      <sheetName val="~Pyramids"/>
      <sheetName val="~Detailed Pop'n"/>
      <sheetName val="~Pop Trunc"/>
      <sheetName val="~Families"/>
      <sheetName val="~Aboriginal"/>
      <sheetName val="~Immigration"/>
      <sheetName val="~Ethnicity"/>
      <sheetName val="!!Education!!"/>
      <sheetName val="~Vulnerable"/>
      <sheetName val="~Edu Current"/>
      <sheetName val="~Edu Census"/>
      <sheetName val="!!Major industries!!"/>
      <sheetName val="SOTB report Forestry"/>
      <sheetName val="Tourism"/>
      <sheetName val="!!Labour!!"/>
      <sheetName val="Labour_Industry_Structure"/>
      <sheetName val="Empl by NOCS"/>
      <sheetName val="Labour_Occupation_Structure"/>
      <sheetName val="Labour_Unemployment"/>
      <sheetName val="Labour_Other"/>
      <sheetName val="Replacement"/>
      <sheetName val="Wkfrc Edu"/>
      <sheetName val="!!Income!!"/>
      <sheetName val="Assistance"/>
      <sheetName val="Economic_income_levels"/>
      <sheetName val="Economic_income_dependency"/>
      <sheetName val="Economic_income_assistance"/>
      <sheetName val="Children_IA"/>
      <sheetName val="Youth_IA_EI"/>
      <sheetName val="Pers Y SOTB report"/>
      <sheetName val="Pers Y 2005 raw data"/>
      <sheetName val="Pers Y 2000 raw data"/>
      <sheetName val="!!Housing!!"/>
      <sheetName val="Economic_housing_costs"/>
      <sheetName val="Ownership"/>
      <sheetName val="Affordability"/>
      <sheetName val="Types"/>
      <sheetName val="Rentals"/>
      <sheetName val="!!Water!!"/>
      <sheetName val="!!Environment!!"/>
      <sheetName val="!!Society!!"/>
      <sheetName val="!!Socio-Econ!!"/>
      <sheetName val="S'rce Data Census Pop'n Subd'ns"/>
      <sheetName val="S'rce Data -Age &amp; Sex by Subd'n"/>
    </sheetNames>
    <sheetDataSet>
      <sheetData sheetId="0"/>
      <sheetData sheetId="1"/>
      <sheetData sheetId="2"/>
      <sheetData sheetId="3">
        <row r="38">
          <cell r="BE38" t="str">
            <v>0-4</v>
          </cell>
        </row>
      </sheetData>
      <sheetData sheetId="4">
        <row r="2">
          <cell r="A2">
            <v>5903019</v>
          </cell>
          <cell r="B2" t="str">
            <v>Slocan</v>
          </cell>
          <cell r="C2">
            <v>140</v>
          </cell>
          <cell r="D2">
            <v>20</v>
          </cell>
          <cell r="E2">
            <v>10</v>
          </cell>
          <cell r="F2">
            <v>5</v>
          </cell>
          <cell r="G2">
            <v>0</v>
          </cell>
          <cell r="H2">
            <v>5</v>
          </cell>
          <cell r="I2">
            <v>0</v>
          </cell>
          <cell r="J2">
            <v>5</v>
          </cell>
          <cell r="K2">
            <v>5</v>
          </cell>
          <cell r="L2">
            <v>0</v>
          </cell>
          <cell r="M2">
            <v>0</v>
          </cell>
          <cell r="N2">
            <v>0</v>
          </cell>
          <cell r="O2">
            <v>0</v>
          </cell>
          <cell r="P2">
            <v>0</v>
          </cell>
          <cell r="Q2">
            <v>5</v>
          </cell>
          <cell r="R2">
            <v>0</v>
          </cell>
          <cell r="S2">
            <v>0</v>
          </cell>
          <cell r="T2">
            <v>0</v>
          </cell>
          <cell r="U2">
            <v>0</v>
          </cell>
          <cell r="V2">
            <v>0</v>
          </cell>
          <cell r="W2">
            <v>15</v>
          </cell>
          <cell r="X2">
            <v>10</v>
          </cell>
          <cell r="Y2">
            <v>5</v>
          </cell>
          <cell r="Z2">
            <v>0</v>
          </cell>
          <cell r="AA2">
            <v>0</v>
          </cell>
          <cell r="AB2">
            <v>5</v>
          </cell>
          <cell r="AC2">
            <v>0</v>
          </cell>
          <cell r="AD2">
            <v>5</v>
          </cell>
          <cell r="AE2">
            <v>0</v>
          </cell>
          <cell r="AF2">
            <v>5</v>
          </cell>
          <cell r="AG2">
            <v>0</v>
          </cell>
          <cell r="AH2">
            <v>0</v>
          </cell>
          <cell r="AI2">
            <v>5</v>
          </cell>
          <cell r="AJ2">
            <v>10</v>
          </cell>
          <cell r="AK2">
            <v>5</v>
          </cell>
          <cell r="AL2">
            <v>0</v>
          </cell>
          <cell r="AM2">
            <v>5</v>
          </cell>
          <cell r="AN2">
            <v>5</v>
          </cell>
          <cell r="AO2">
            <v>5</v>
          </cell>
          <cell r="AP2">
            <v>0</v>
          </cell>
          <cell r="AQ2">
            <v>5</v>
          </cell>
          <cell r="AR2">
            <v>0</v>
          </cell>
          <cell r="AS2">
            <v>0</v>
          </cell>
          <cell r="AT2">
            <v>0</v>
          </cell>
          <cell r="AU2">
            <v>0</v>
          </cell>
          <cell r="AV2">
            <v>0</v>
          </cell>
          <cell r="AW2">
            <v>20</v>
          </cell>
          <cell r="AX2">
            <v>10</v>
          </cell>
          <cell r="AY2">
            <v>5</v>
          </cell>
          <cell r="AZ2">
            <v>0</v>
          </cell>
          <cell r="BA2">
            <v>0</v>
          </cell>
          <cell r="BB2">
            <v>5</v>
          </cell>
          <cell r="BC2">
            <v>0</v>
          </cell>
          <cell r="BD2">
            <v>0</v>
          </cell>
          <cell r="BE2">
            <v>0</v>
          </cell>
          <cell r="BF2">
            <v>0</v>
          </cell>
          <cell r="BG2">
            <v>0</v>
          </cell>
          <cell r="BH2">
            <v>0</v>
          </cell>
          <cell r="BI2">
            <v>0</v>
          </cell>
          <cell r="BJ2">
            <v>30</v>
          </cell>
          <cell r="BK2">
            <v>10</v>
          </cell>
          <cell r="BL2">
            <v>5</v>
          </cell>
          <cell r="BM2">
            <v>0</v>
          </cell>
          <cell r="BN2">
            <v>5</v>
          </cell>
          <cell r="BO2">
            <v>5</v>
          </cell>
          <cell r="BP2">
            <v>5</v>
          </cell>
          <cell r="BQ2">
            <v>20</v>
          </cell>
          <cell r="BR2">
            <v>0</v>
          </cell>
          <cell r="BS2">
            <v>5</v>
          </cell>
          <cell r="BT2">
            <v>5</v>
          </cell>
          <cell r="BU2">
            <v>0</v>
          </cell>
          <cell r="BV2">
            <v>0</v>
          </cell>
          <cell r="BW2">
            <v>30</v>
          </cell>
          <cell r="BX2">
            <v>10</v>
          </cell>
          <cell r="BY2">
            <v>0</v>
          </cell>
          <cell r="BZ2">
            <v>0</v>
          </cell>
          <cell r="CA2">
            <v>0</v>
          </cell>
          <cell r="CB2">
            <v>5</v>
          </cell>
          <cell r="CC2">
            <v>5</v>
          </cell>
          <cell r="CD2">
            <v>15</v>
          </cell>
          <cell r="CE2">
            <v>5</v>
          </cell>
          <cell r="CF2">
            <v>0</v>
          </cell>
          <cell r="CG2">
            <v>0</v>
          </cell>
          <cell r="CH2">
            <v>10</v>
          </cell>
          <cell r="CI2">
            <v>0</v>
          </cell>
          <cell r="CJ2">
            <v>20</v>
          </cell>
          <cell r="CK2">
            <v>10</v>
          </cell>
          <cell r="CL2">
            <v>5</v>
          </cell>
          <cell r="CM2">
            <v>0</v>
          </cell>
          <cell r="CN2">
            <v>0</v>
          </cell>
          <cell r="CO2">
            <v>0</v>
          </cell>
          <cell r="CP2">
            <v>0</v>
          </cell>
          <cell r="CQ2">
            <v>5</v>
          </cell>
          <cell r="CR2">
            <v>0</v>
          </cell>
          <cell r="CS2">
            <v>0</v>
          </cell>
          <cell r="CT2">
            <v>0</v>
          </cell>
          <cell r="CU2">
            <v>0</v>
          </cell>
          <cell r="CV2">
            <v>5</v>
          </cell>
          <cell r="CW2">
            <v>5</v>
          </cell>
          <cell r="CX2">
            <v>0</v>
          </cell>
          <cell r="CY2">
            <v>5</v>
          </cell>
          <cell r="CZ2">
            <v>0</v>
          </cell>
          <cell r="DA2">
            <v>0</v>
          </cell>
          <cell r="DB2">
            <v>0</v>
          </cell>
          <cell r="DC2">
            <v>5</v>
          </cell>
          <cell r="DD2">
            <v>5</v>
          </cell>
          <cell r="DE2">
            <v>5</v>
          </cell>
          <cell r="DF2">
            <v>5</v>
          </cell>
          <cell r="DG2">
            <v>0</v>
          </cell>
          <cell r="DH2">
            <v>0</v>
          </cell>
          <cell r="DI2">
            <v>0</v>
          </cell>
          <cell r="DJ2">
            <v>0</v>
          </cell>
          <cell r="DK2">
            <v>0</v>
          </cell>
          <cell r="DL2">
            <v>0</v>
          </cell>
          <cell r="DM2">
            <v>0</v>
          </cell>
          <cell r="DN2">
            <v>0</v>
          </cell>
          <cell r="DO2">
            <v>0</v>
          </cell>
          <cell r="DP2">
            <v>0</v>
          </cell>
          <cell r="DQ2">
            <v>0</v>
          </cell>
          <cell r="DR2">
            <v>0</v>
          </cell>
          <cell r="DS2">
            <v>0</v>
          </cell>
          <cell r="DT2">
            <v>0</v>
          </cell>
          <cell r="DU2">
            <v>0</v>
          </cell>
          <cell r="DV2">
            <v>0</v>
          </cell>
          <cell r="DW2">
            <v>0</v>
          </cell>
          <cell r="DX2">
            <v>0</v>
          </cell>
          <cell r="DY2">
            <v>0</v>
          </cell>
          <cell r="DZ2">
            <v>0</v>
          </cell>
          <cell r="EA2">
            <v>0</v>
          </cell>
          <cell r="EB2">
            <v>0</v>
          </cell>
          <cell r="EC2">
            <v>0</v>
          </cell>
          <cell r="ED2">
            <v>49.1</v>
          </cell>
          <cell r="EE2">
            <v>150</v>
          </cell>
          <cell r="EF2">
            <v>25</v>
          </cell>
          <cell r="EG2">
            <v>5</v>
          </cell>
          <cell r="EH2">
            <v>0</v>
          </cell>
          <cell r="EI2">
            <v>0</v>
          </cell>
          <cell r="EJ2">
            <v>0</v>
          </cell>
          <cell r="EK2">
            <v>0</v>
          </cell>
          <cell r="EL2">
            <v>0</v>
          </cell>
          <cell r="EM2">
            <v>10</v>
          </cell>
          <cell r="EN2">
            <v>0</v>
          </cell>
          <cell r="EO2">
            <v>5</v>
          </cell>
          <cell r="EP2">
            <v>0</v>
          </cell>
          <cell r="EQ2">
            <v>0</v>
          </cell>
          <cell r="ER2">
            <v>5</v>
          </cell>
          <cell r="ES2">
            <v>15</v>
          </cell>
          <cell r="ET2">
            <v>0</v>
          </cell>
          <cell r="EU2">
            <v>5</v>
          </cell>
          <cell r="EV2">
            <v>5</v>
          </cell>
          <cell r="EW2">
            <v>0</v>
          </cell>
          <cell r="EX2">
            <v>5</v>
          </cell>
          <cell r="EY2">
            <v>15</v>
          </cell>
          <cell r="EZ2">
            <v>15</v>
          </cell>
          <cell r="FA2">
            <v>5</v>
          </cell>
          <cell r="FB2">
            <v>0</v>
          </cell>
          <cell r="FC2">
            <v>0</v>
          </cell>
          <cell r="FD2">
            <v>5</v>
          </cell>
          <cell r="FE2">
            <v>5</v>
          </cell>
          <cell r="FF2">
            <v>0</v>
          </cell>
          <cell r="FG2">
            <v>0</v>
          </cell>
          <cell r="FH2">
            <v>0</v>
          </cell>
          <cell r="FI2">
            <v>0</v>
          </cell>
          <cell r="FJ2">
            <v>0</v>
          </cell>
          <cell r="FK2">
            <v>0</v>
          </cell>
          <cell r="FL2">
            <v>15</v>
          </cell>
          <cell r="FM2">
            <v>10</v>
          </cell>
          <cell r="FN2">
            <v>0</v>
          </cell>
          <cell r="FO2">
            <v>0</v>
          </cell>
          <cell r="FP2">
            <v>5</v>
          </cell>
          <cell r="FQ2">
            <v>0</v>
          </cell>
          <cell r="FR2">
            <v>5</v>
          </cell>
          <cell r="FS2">
            <v>5</v>
          </cell>
          <cell r="FT2">
            <v>0</v>
          </cell>
          <cell r="FU2">
            <v>0</v>
          </cell>
          <cell r="FV2">
            <v>0</v>
          </cell>
          <cell r="FW2">
            <v>0</v>
          </cell>
          <cell r="FX2">
            <v>5</v>
          </cell>
          <cell r="FY2">
            <v>20</v>
          </cell>
          <cell r="FZ2">
            <v>10</v>
          </cell>
          <cell r="GA2">
            <v>5</v>
          </cell>
          <cell r="GB2">
            <v>0</v>
          </cell>
          <cell r="GC2">
            <v>0</v>
          </cell>
          <cell r="GD2">
            <v>0</v>
          </cell>
          <cell r="GE2">
            <v>0</v>
          </cell>
          <cell r="GF2">
            <v>10</v>
          </cell>
          <cell r="GG2">
            <v>0</v>
          </cell>
          <cell r="GH2">
            <v>5</v>
          </cell>
          <cell r="GI2">
            <v>0</v>
          </cell>
          <cell r="GJ2">
            <v>0</v>
          </cell>
          <cell r="GK2">
            <v>0</v>
          </cell>
          <cell r="GL2">
            <v>30</v>
          </cell>
          <cell r="GM2">
            <v>15</v>
          </cell>
          <cell r="GN2">
            <v>0</v>
          </cell>
          <cell r="GO2">
            <v>5</v>
          </cell>
          <cell r="GP2">
            <v>0</v>
          </cell>
          <cell r="GQ2">
            <v>5</v>
          </cell>
          <cell r="GR2">
            <v>5</v>
          </cell>
          <cell r="GS2">
            <v>15</v>
          </cell>
          <cell r="GT2">
            <v>5</v>
          </cell>
          <cell r="GU2">
            <v>0</v>
          </cell>
          <cell r="GV2">
            <v>5</v>
          </cell>
          <cell r="GW2">
            <v>5</v>
          </cell>
          <cell r="GX2">
            <v>5</v>
          </cell>
          <cell r="GY2">
            <v>20</v>
          </cell>
          <cell r="GZ2">
            <v>10</v>
          </cell>
          <cell r="HA2">
            <v>5</v>
          </cell>
          <cell r="HB2">
            <v>0</v>
          </cell>
          <cell r="HC2">
            <v>5</v>
          </cell>
          <cell r="HD2">
            <v>0</v>
          </cell>
          <cell r="HE2">
            <v>5</v>
          </cell>
          <cell r="HF2">
            <v>15</v>
          </cell>
          <cell r="HG2">
            <v>5</v>
          </cell>
          <cell r="HH2">
            <v>0</v>
          </cell>
          <cell r="HI2">
            <v>5</v>
          </cell>
          <cell r="HJ2">
            <v>0</v>
          </cell>
          <cell r="HK2">
            <v>0</v>
          </cell>
          <cell r="HL2">
            <v>25</v>
          </cell>
          <cell r="HM2">
            <v>10</v>
          </cell>
          <cell r="HN2">
            <v>0</v>
          </cell>
          <cell r="HO2">
            <v>5</v>
          </cell>
          <cell r="HP2">
            <v>0</v>
          </cell>
          <cell r="HQ2">
            <v>0</v>
          </cell>
          <cell r="HR2">
            <v>0</v>
          </cell>
          <cell r="HS2">
            <v>5</v>
          </cell>
          <cell r="HT2">
            <v>5</v>
          </cell>
          <cell r="HU2">
            <v>0</v>
          </cell>
          <cell r="HV2">
            <v>0</v>
          </cell>
          <cell r="HW2">
            <v>0</v>
          </cell>
          <cell r="HX2">
            <v>0</v>
          </cell>
          <cell r="HY2">
            <v>5</v>
          </cell>
          <cell r="HZ2">
            <v>0</v>
          </cell>
          <cell r="IA2">
            <v>0</v>
          </cell>
          <cell r="IB2">
            <v>0</v>
          </cell>
          <cell r="IC2">
            <v>5</v>
          </cell>
          <cell r="ID2">
            <v>0</v>
          </cell>
          <cell r="IE2">
            <v>5</v>
          </cell>
          <cell r="IF2">
            <v>0</v>
          </cell>
          <cell r="IG2">
            <v>0</v>
          </cell>
          <cell r="IH2">
            <v>0</v>
          </cell>
          <cell r="II2">
            <v>0</v>
          </cell>
          <cell r="IJ2">
            <v>0</v>
          </cell>
          <cell r="IK2">
            <v>0</v>
          </cell>
          <cell r="IL2">
            <v>0</v>
          </cell>
          <cell r="IM2">
            <v>0</v>
          </cell>
          <cell r="IN2">
            <v>5</v>
          </cell>
          <cell r="IO2">
            <v>0</v>
          </cell>
          <cell r="IP2">
            <v>0</v>
          </cell>
          <cell r="IQ2">
            <v>0</v>
          </cell>
          <cell r="IR2">
            <v>5</v>
          </cell>
          <cell r="IS2">
            <v>0</v>
          </cell>
          <cell r="IT2">
            <v>0</v>
          </cell>
          <cell r="IU2">
            <v>0</v>
          </cell>
          <cell r="IV2">
            <v>0</v>
          </cell>
          <cell r="IW2">
            <v>0</v>
          </cell>
          <cell r="IX2">
            <v>5903019</v>
          </cell>
          <cell r="IY2">
            <v>0</v>
          </cell>
          <cell r="IZ2">
            <v>0</v>
          </cell>
          <cell r="JA2">
            <v>0</v>
          </cell>
          <cell r="JB2">
            <v>0</v>
          </cell>
          <cell r="JC2">
            <v>0</v>
          </cell>
          <cell r="JD2">
            <v>0</v>
          </cell>
          <cell r="JE2">
            <v>0</v>
          </cell>
          <cell r="JF2">
            <v>45.8</v>
          </cell>
        </row>
        <row r="3">
          <cell r="A3">
            <v>5901012</v>
          </cell>
          <cell r="B3" t="str">
            <v>Fernie</v>
          </cell>
          <cell r="C3">
            <v>2210</v>
          </cell>
          <cell r="D3">
            <v>305</v>
          </cell>
          <cell r="E3">
            <v>125</v>
          </cell>
          <cell r="F3">
            <v>30</v>
          </cell>
          <cell r="G3">
            <v>25</v>
          </cell>
          <cell r="H3">
            <v>20</v>
          </cell>
          <cell r="I3">
            <v>35</v>
          </cell>
          <cell r="J3">
            <v>20</v>
          </cell>
          <cell r="K3">
            <v>95</v>
          </cell>
          <cell r="L3">
            <v>15</v>
          </cell>
          <cell r="M3">
            <v>20</v>
          </cell>
          <cell r="N3">
            <v>25</v>
          </cell>
          <cell r="O3">
            <v>10</v>
          </cell>
          <cell r="P3">
            <v>25</v>
          </cell>
          <cell r="Q3">
            <v>85</v>
          </cell>
          <cell r="R3">
            <v>20</v>
          </cell>
          <cell r="S3">
            <v>15</v>
          </cell>
          <cell r="T3">
            <v>15</v>
          </cell>
          <cell r="U3">
            <v>15</v>
          </cell>
          <cell r="V3">
            <v>15</v>
          </cell>
          <cell r="W3">
            <v>260</v>
          </cell>
          <cell r="X3">
            <v>125</v>
          </cell>
          <cell r="Y3">
            <v>30</v>
          </cell>
          <cell r="Z3">
            <v>20</v>
          </cell>
          <cell r="AA3">
            <v>25</v>
          </cell>
          <cell r="AB3">
            <v>25</v>
          </cell>
          <cell r="AC3">
            <v>30</v>
          </cell>
          <cell r="AD3">
            <v>135</v>
          </cell>
          <cell r="AE3">
            <v>20</v>
          </cell>
          <cell r="AF3">
            <v>25</v>
          </cell>
          <cell r="AG3">
            <v>15</v>
          </cell>
          <cell r="AH3">
            <v>25</v>
          </cell>
          <cell r="AI3">
            <v>45</v>
          </cell>
          <cell r="AJ3">
            <v>390</v>
          </cell>
          <cell r="AK3">
            <v>190</v>
          </cell>
          <cell r="AL3">
            <v>35</v>
          </cell>
          <cell r="AM3">
            <v>45</v>
          </cell>
          <cell r="AN3">
            <v>30</v>
          </cell>
          <cell r="AO3">
            <v>45</v>
          </cell>
          <cell r="AP3">
            <v>40</v>
          </cell>
          <cell r="AQ3">
            <v>200</v>
          </cell>
          <cell r="AR3">
            <v>45</v>
          </cell>
          <cell r="AS3">
            <v>45</v>
          </cell>
          <cell r="AT3">
            <v>35</v>
          </cell>
          <cell r="AU3">
            <v>40</v>
          </cell>
          <cell r="AV3">
            <v>40</v>
          </cell>
          <cell r="AW3">
            <v>330</v>
          </cell>
          <cell r="AX3">
            <v>165</v>
          </cell>
          <cell r="AY3">
            <v>40</v>
          </cell>
          <cell r="AZ3">
            <v>30</v>
          </cell>
          <cell r="BA3">
            <v>30</v>
          </cell>
          <cell r="BB3">
            <v>30</v>
          </cell>
          <cell r="BC3">
            <v>35</v>
          </cell>
          <cell r="BD3">
            <v>170</v>
          </cell>
          <cell r="BE3">
            <v>45</v>
          </cell>
          <cell r="BF3">
            <v>30</v>
          </cell>
          <cell r="BG3">
            <v>35</v>
          </cell>
          <cell r="BH3">
            <v>25</v>
          </cell>
          <cell r="BI3">
            <v>35</v>
          </cell>
          <cell r="BJ3">
            <v>355</v>
          </cell>
          <cell r="BK3">
            <v>165</v>
          </cell>
          <cell r="BL3">
            <v>35</v>
          </cell>
          <cell r="BM3">
            <v>30</v>
          </cell>
          <cell r="BN3">
            <v>30</v>
          </cell>
          <cell r="BO3">
            <v>30</v>
          </cell>
          <cell r="BP3">
            <v>35</v>
          </cell>
          <cell r="BQ3">
            <v>190</v>
          </cell>
          <cell r="BR3">
            <v>30</v>
          </cell>
          <cell r="BS3">
            <v>35</v>
          </cell>
          <cell r="BT3">
            <v>35</v>
          </cell>
          <cell r="BU3">
            <v>40</v>
          </cell>
          <cell r="BV3">
            <v>45</v>
          </cell>
          <cell r="BW3">
            <v>320</v>
          </cell>
          <cell r="BX3">
            <v>170</v>
          </cell>
          <cell r="BY3">
            <v>45</v>
          </cell>
          <cell r="BZ3">
            <v>30</v>
          </cell>
          <cell r="CA3">
            <v>30</v>
          </cell>
          <cell r="CB3">
            <v>35</v>
          </cell>
          <cell r="CC3">
            <v>35</v>
          </cell>
          <cell r="CD3">
            <v>150</v>
          </cell>
          <cell r="CE3">
            <v>30</v>
          </cell>
          <cell r="CF3">
            <v>35</v>
          </cell>
          <cell r="CG3">
            <v>35</v>
          </cell>
          <cell r="CH3">
            <v>25</v>
          </cell>
          <cell r="CI3">
            <v>30</v>
          </cell>
          <cell r="CJ3">
            <v>185</v>
          </cell>
          <cell r="CK3">
            <v>85</v>
          </cell>
          <cell r="CL3">
            <v>20</v>
          </cell>
          <cell r="CM3">
            <v>10</v>
          </cell>
          <cell r="CN3">
            <v>25</v>
          </cell>
          <cell r="CO3">
            <v>15</v>
          </cell>
          <cell r="CP3">
            <v>10</v>
          </cell>
          <cell r="CQ3">
            <v>60</v>
          </cell>
          <cell r="CR3">
            <v>15</v>
          </cell>
          <cell r="CS3">
            <v>10</v>
          </cell>
          <cell r="CT3">
            <v>10</v>
          </cell>
          <cell r="CU3">
            <v>10</v>
          </cell>
          <cell r="CV3">
            <v>10</v>
          </cell>
          <cell r="CW3">
            <v>50</v>
          </cell>
          <cell r="CX3">
            <v>10</v>
          </cell>
          <cell r="CY3">
            <v>5</v>
          </cell>
          <cell r="CZ3">
            <v>10</v>
          </cell>
          <cell r="DA3">
            <v>10</v>
          </cell>
          <cell r="DB3">
            <v>10</v>
          </cell>
          <cell r="DC3">
            <v>50</v>
          </cell>
          <cell r="DD3">
            <v>30</v>
          </cell>
          <cell r="DE3">
            <v>10</v>
          </cell>
          <cell r="DF3">
            <v>5</v>
          </cell>
          <cell r="DG3">
            <v>0</v>
          </cell>
          <cell r="DH3">
            <v>10</v>
          </cell>
          <cell r="DI3">
            <v>10</v>
          </cell>
          <cell r="DJ3">
            <v>20</v>
          </cell>
          <cell r="DK3">
            <v>5</v>
          </cell>
          <cell r="DL3">
            <v>5</v>
          </cell>
          <cell r="DM3">
            <v>5</v>
          </cell>
          <cell r="DN3">
            <v>5</v>
          </cell>
          <cell r="DO3">
            <v>0</v>
          </cell>
          <cell r="DP3">
            <v>0</v>
          </cell>
          <cell r="DQ3">
            <v>0</v>
          </cell>
          <cell r="DR3">
            <v>0</v>
          </cell>
          <cell r="DS3">
            <v>5</v>
          </cell>
          <cell r="DT3">
            <v>5</v>
          </cell>
          <cell r="DU3">
            <v>0</v>
          </cell>
          <cell r="DV3">
            <v>0</v>
          </cell>
          <cell r="DW3">
            <v>0</v>
          </cell>
          <cell r="DX3">
            <v>0</v>
          </cell>
          <cell r="DY3">
            <v>0</v>
          </cell>
          <cell r="DZ3">
            <v>0</v>
          </cell>
          <cell r="EA3">
            <v>0</v>
          </cell>
          <cell r="EB3">
            <v>0</v>
          </cell>
          <cell r="EC3">
            <v>0</v>
          </cell>
          <cell r="ED3">
            <v>39.5</v>
          </cell>
          <cell r="EE3">
            <v>2235</v>
          </cell>
          <cell r="EF3">
            <v>340</v>
          </cell>
          <cell r="EG3">
            <v>125</v>
          </cell>
          <cell r="EH3">
            <v>25</v>
          </cell>
          <cell r="EI3">
            <v>30</v>
          </cell>
          <cell r="EJ3">
            <v>20</v>
          </cell>
          <cell r="EK3">
            <v>20</v>
          </cell>
          <cell r="EL3">
            <v>25</v>
          </cell>
          <cell r="EM3">
            <v>120</v>
          </cell>
          <cell r="EN3">
            <v>20</v>
          </cell>
          <cell r="EO3">
            <v>20</v>
          </cell>
          <cell r="EP3">
            <v>35</v>
          </cell>
          <cell r="EQ3">
            <v>15</v>
          </cell>
          <cell r="ER3">
            <v>25</v>
          </cell>
          <cell r="ES3">
            <v>95</v>
          </cell>
          <cell r="ET3">
            <v>20</v>
          </cell>
          <cell r="EU3">
            <v>10</v>
          </cell>
          <cell r="EV3">
            <v>20</v>
          </cell>
          <cell r="EW3">
            <v>25</v>
          </cell>
          <cell r="EX3">
            <v>25</v>
          </cell>
          <cell r="EY3">
            <v>235</v>
          </cell>
          <cell r="EZ3">
            <v>105</v>
          </cell>
          <cell r="FA3">
            <v>15</v>
          </cell>
          <cell r="FB3">
            <v>25</v>
          </cell>
          <cell r="FC3">
            <v>25</v>
          </cell>
          <cell r="FD3">
            <v>25</v>
          </cell>
          <cell r="FE3">
            <v>15</v>
          </cell>
          <cell r="FF3">
            <v>130</v>
          </cell>
          <cell r="FG3">
            <v>20</v>
          </cell>
          <cell r="FH3">
            <v>30</v>
          </cell>
          <cell r="FI3">
            <v>20</v>
          </cell>
          <cell r="FJ3">
            <v>25</v>
          </cell>
          <cell r="FK3">
            <v>30</v>
          </cell>
          <cell r="FL3">
            <v>355</v>
          </cell>
          <cell r="FM3">
            <v>180</v>
          </cell>
          <cell r="FN3">
            <v>35</v>
          </cell>
          <cell r="FO3">
            <v>30</v>
          </cell>
          <cell r="FP3">
            <v>30</v>
          </cell>
          <cell r="FQ3">
            <v>40</v>
          </cell>
          <cell r="FR3">
            <v>50</v>
          </cell>
          <cell r="FS3">
            <v>175</v>
          </cell>
          <cell r="FT3">
            <v>40</v>
          </cell>
          <cell r="FU3">
            <v>40</v>
          </cell>
          <cell r="FV3">
            <v>40</v>
          </cell>
          <cell r="FW3">
            <v>25</v>
          </cell>
          <cell r="FX3">
            <v>35</v>
          </cell>
          <cell r="FY3">
            <v>325</v>
          </cell>
          <cell r="FZ3">
            <v>180</v>
          </cell>
          <cell r="GA3">
            <v>40</v>
          </cell>
          <cell r="GB3">
            <v>35</v>
          </cell>
          <cell r="GC3">
            <v>30</v>
          </cell>
          <cell r="GD3">
            <v>35</v>
          </cell>
          <cell r="GE3">
            <v>45</v>
          </cell>
          <cell r="GF3">
            <v>145</v>
          </cell>
          <cell r="GG3">
            <v>30</v>
          </cell>
          <cell r="GH3">
            <v>35</v>
          </cell>
          <cell r="GI3">
            <v>30</v>
          </cell>
          <cell r="GJ3">
            <v>25</v>
          </cell>
          <cell r="GK3">
            <v>30</v>
          </cell>
          <cell r="GL3">
            <v>375</v>
          </cell>
          <cell r="GM3">
            <v>150</v>
          </cell>
          <cell r="GN3">
            <v>25</v>
          </cell>
          <cell r="GO3">
            <v>25</v>
          </cell>
          <cell r="GP3">
            <v>35</v>
          </cell>
          <cell r="GQ3">
            <v>30</v>
          </cell>
          <cell r="GR3">
            <v>35</v>
          </cell>
          <cell r="GS3">
            <v>225</v>
          </cell>
          <cell r="GT3">
            <v>35</v>
          </cell>
          <cell r="GU3">
            <v>40</v>
          </cell>
          <cell r="GV3">
            <v>60</v>
          </cell>
          <cell r="GW3">
            <v>30</v>
          </cell>
          <cell r="GX3">
            <v>55</v>
          </cell>
          <cell r="GY3">
            <v>295</v>
          </cell>
          <cell r="GZ3">
            <v>150</v>
          </cell>
          <cell r="HA3">
            <v>25</v>
          </cell>
          <cell r="HB3">
            <v>35</v>
          </cell>
          <cell r="HC3">
            <v>20</v>
          </cell>
          <cell r="HD3">
            <v>35</v>
          </cell>
          <cell r="HE3">
            <v>30</v>
          </cell>
          <cell r="HF3">
            <v>150</v>
          </cell>
          <cell r="HG3">
            <v>25</v>
          </cell>
          <cell r="HH3">
            <v>35</v>
          </cell>
          <cell r="HI3">
            <v>30</v>
          </cell>
          <cell r="HJ3">
            <v>30</v>
          </cell>
          <cell r="HK3">
            <v>30</v>
          </cell>
          <cell r="HL3">
            <v>210</v>
          </cell>
          <cell r="HM3">
            <v>90</v>
          </cell>
          <cell r="HN3">
            <v>20</v>
          </cell>
          <cell r="HO3">
            <v>15</v>
          </cell>
          <cell r="HP3">
            <v>20</v>
          </cell>
          <cell r="HQ3">
            <v>20</v>
          </cell>
          <cell r="HR3">
            <v>15</v>
          </cell>
          <cell r="HS3">
            <v>60</v>
          </cell>
          <cell r="HT3">
            <v>15</v>
          </cell>
          <cell r="HU3">
            <v>15</v>
          </cell>
          <cell r="HV3">
            <v>15</v>
          </cell>
          <cell r="HW3">
            <v>5</v>
          </cell>
          <cell r="HX3">
            <v>10</v>
          </cell>
          <cell r="HY3">
            <v>60</v>
          </cell>
          <cell r="HZ3">
            <v>10</v>
          </cell>
          <cell r="IA3">
            <v>10</v>
          </cell>
          <cell r="IB3">
            <v>10</v>
          </cell>
          <cell r="IC3">
            <v>15</v>
          </cell>
          <cell r="ID3">
            <v>10</v>
          </cell>
          <cell r="IE3">
            <v>105</v>
          </cell>
          <cell r="IF3">
            <v>50</v>
          </cell>
          <cell r="IG3">
            <v>5</v>
          </cell>
          <cell r="IH3">
            <v>10</v>
          </cell>
          <cell r="II3">
            <v>5</v>
          </cell>
          <cell r="IJ3">
            <v>15</v>
          </cell>
          <cell r="IK3">
            <v>15</v>
          </cell>
          <cell r="IL3">
            <v>35</v>
          </cell>
          <cell r="IM3">
            <v>10</v>
          </cell>
          <cell r="IN3">
            <v>10</v>
          </cell>
          <cell r="IO3">
            <v>5</v>
          </cell>
          <cell r="IP3">
            <v>5</v>
          </cell>
          <cell r="IQ3">
            <v>10</v>
          </cell>
          <cell r="IR3">
            <v>10</v>
          </cell>
          <cell r="IS3">
            <v>5</v>
          </cell>
          <cell r="IT3">
            <v>0</v>
          </cell>
          <cell r="IU3">
            <v>0</v>
          </cell>
          <cell r="IV3">
            <v>5</v>
          </cell>
          <cell r="IW3">
            <v>0</v>
          </cell>
          <cell r="IX3">
            <v>5901012</v>
          </cell>
          <cell r="IY3">
            <v>5</v>
          </cell>
          <cell r="IZ3">
            <v>5</v>
          </cell>
          <cell r="JA3">
            <v>0</v>
          </cell>
          <cell r="JB3">
            <v>0</v>
          </cell>
          <cell r="JC3">
            <v>0</v>
          </cell>
          <cell r="JD3">
            <v>5</v>
          </cell>
          <cell r="JE3">
            <v>0</v>
          </cell>
          <cell r="JF3">
            <v>40.4</v>
          </cell>
        </row>
        <row r="4">
          <cell r="A4">
            <v>5901048</v>
          </cell>
          <cell r="B4" t="str">
            <v>East Kootenay G</v>
          </cell>
          <cell r="C4">
            <v>740</v>
          </cell>
          <cell r="D4">
            <v>110</v>
          </cell>
          <cell r="E4">
            <v>40</v>
          </cell>
          <cell r="F4">
            <v>10</v>
          </cell>
          <cell r="G4">
            <v>5</v>
          </cell>
          <cell r="H4">
            <v>5</v>
          </cell>
          <cell r="I4">
            <v>10</v>
          </cell>
          <cell r="J4">
            <v>5</v>
          </cell>
          <cell r="K4">
            <v>40</v>
          </cell>
          <cell r="L4">
            <v>5</v>
          </cell>
          <cell r="M4">
            <v>10</v>
          </cell>
          <cell r="N4">
            <v>10</v>
          </cell>
          <cell r="O4">
            <v>15</v>
          </cell>
          <cell r="P4">
            <v>5</v>
          </cell>
          <cell r="Q4">
            <v>35</v>
          </cell>
          <cell r="R4">
            <v>0</v>
          </cell>
          <cell r="S4">
            <v>5</v>
          </cell>
          <cell r="T4">
            <v>10</v>
          </cell>
          <cell r="U4">
            <v>10</v>
          </cell>
          <cell r="V4">
            <v>5</v>
          </cell>
          <cell r="W4">
            <v>45</v>
          </cell>
          <cell r="X4">
            <v>30</v>
          </cell>
          <cell r="Y4">
            <v>5</v>
          </cell>
          <cell r="Z4">
            <v>10</v>
          </cell>
          <cell r="AA4">
            <v>5</v>
          </cell>
          <cell r="AB4">
            <v>10</v>
          </cell>
          <cell r="AC4">
            <v>5</v>
          </cell>
          <cell r="AD4">
            <v>15</v>
          </cell>
          <cell r="AE4">
            <v>5</v>
          </cell>
          <cell r="AF4">
            <v>5</v>
          </cell>
          <cell r="AG4">
            <v>0</v>
          </cell>
          <cell r="AH4">
            <v>0</v>
          </cell>
          <cell r="AI4">
            <v>5</v>
          </cell>
          <cell r="AJ4">
            <v>80</v>
          </cell>
          <cell r="AK4">
            <v>45</v>
          </cell>
          <cell r="AL4">
            <v>10</v>
          </cell>
          <cell r="AM4">
            <v>5</v>
          </cell>
          <cell r="AN4">
            <v>10</v>
          </cell>
          <cell r="AO4">
            <v>10</v>
          </cell>
          <cell r="AP4">
            <v>10</v>
          </cell>
          <cell r="AQ4">
            <v>30</v>
          </cell>
          <cell r="AR4">
            <v>10</v>
          </cell>
          <cell r="AS4">
            <v>5</v>
          </cell>
          <cell r="AT4">
            <v>5</v>
          </cell>
          <cell r="AU4">
            <v>5</v>
          </cell>
          <cell r="AV4">
            <v>5</v>
          </cell>
          <cell r="AW4">
            <v>75</v>
          </cell>
          <cell r="AX4">
            <v>25</v>
          </cell>
          <cell r="AY4">
            <v>5</v>
          </cell>
          <cell r="AZ4">
            <v>0</v>
          </cell>
          <cell r="BA4">
            <v>5</v>
          </cell>
          <cell r="BB4">
            <v>5</v>
          </cell>
          <cell r="BC4">
            <v>5</v>
          </cell>
          <cell r="BD4">
            <v>50</v>
          </cell>
          <cell r="BE4">
            <v>10</v>
          </cell>
          <cell r="BF4">
            <v>10</v>
          </cell>
          <cell r="BG4">
            <v>10</v>
          </cell>
          <cell r="BH4">
            <v>5</v>
          </cell>
          <cell r="BI4">
            <v>10</v>
          </cell>
          <cell r="BJ4">
            <v>160</v>
          </cell>
          <cell r="BK4">
            <v>70</v>
          </cell>
          <cell r="BL4">
            <v>5</v>
          </cell>
          <cell r="BM4">
            <v>10</v>
          </cell>
          <cell r="BN4">
            <v>15</v>
          </cell>
          <cell r="BO4">
            <v>20</v>
          </cell>
          <cell r="BP4">
            <v>15</v>
          </cell>
          <cell r="BQ4">
            <v>90</v>
          </cell>
          <cell r="BR4">
            <v>15</v>
          </cell>
          <cell r="BS4">
            <v>20</v>
          </cell>
          <cell r="BT4">
            <v>20</v>
          </cell>
          <cell r="BU4">
            <v>15</v>
          </cell>
          <cell r="BV4">
            <v>15</v>
          </cell>
          <cell r="BW4">
            <v>150</v>
          </cell>
          <cell r="BX4">
            <v>85</v>
          </cell>
          <cell r="BY4">
            <v>25</v>
          </cell>
          <cell r="BZ4">
            <v>15</v>
          </cell>
          <cell r="CA4">
            <v>10</v>
          </cell>
          <cell r="CB4">
            <v>15</v>
          </cell>
          <cell r="CC4">
            <v>15</v>
          </cell>
          <cell r="CD4">
            <v>65</v>
          </cell>
          <cell r="CE4">
            <v>10</v>
          </cell>
          <cell r="CF4">
            <v>15</v>
          </cell>
          <cell r="CG4">
            <v>15</v>
          </cell>
          <cell r="CH4">
            <v>15</v>
          </cell>
          <cell r="CI4">
            <v>10</v>
          </cell>
          <cell r="CJ4">
            <v>95</v>
          </cell>
          <cell r="CK4">
            <v>40</v>
          </cell>
          <cell r="CL4">
            <v>10</v>
          </cell>
          <cell r="CM4">
            <v>10</v>
          </cell>
          <cell r="CN4">
            <v>5</v>
          </cell>
          <cell r="CO4">
            <v>10</v>
          </cell>
          <cell r="CP4">
            <v>5</v>
          </cell>
          <cell r="CQ4">
            <v>35</v>
          </cell>
          <cell r="CR4">
            <v>10</v>
          </cell>
          <cell r="CS4">
            <v>0</v>
          </cell>
          <cell r="CT4">
            <v>15</v>
          </cell>
          <cell r="CU4">
            <v>10</v>
          </cell>
          <cell r="CV4">
            <v>5</v>
          </cell>
          <cell r="CW4">
            <v>15</v>
          </cell>
          <cell r="CX4">
            <v>5</v>
          </cell>
          <cell r="CY4">
            <v>5</v>
          </cell>
          <cell r="CZ4">
            <v>0</v>
          </cell>
          <cell r="DA4">
            <v>0</v>
          </cell>
          <cell r="DB4">
            <v>5</v>
          </cell>
          <cell r="DC4">
            <v>25</v>
          </cell>
          <cell r="DD4">
            <v>15</v>
          </cell>
          <cell r="DE4">
            <v>5</v>
          </cell>
          <cell r="DF4">
            <v>0</v>
          </cell>
          <cell r="DG4">
            <v>10</v>
          </cell>
          <cell r="DH4">
            <v>5</v>
          </cell>
          <cell r="DI4">
            <v>0</v>
          </cell>
          <cell r="DJ4">
            <v>10</v>
          </cell>
          <cell r="DK4">
            <v>5</v>
          </cell>
          <cell r="DL4">
            <v>0</v>
          </cell>
          <cell r="DM4">
            <v>5</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49.2</v>
          </cell>
          <cell r="EE4">
            <v>675</v>
          </cell>
          <cell r="EF4">
            <v>90</v>
          </cell>
          <cell r="EG4">
            <v>30</v>
          </cell>
          <cell r="EH4">
            <v>5</v>
          </cell>
          <cell r="EI4">
            <v>5</v>
          </cell>
          <cell r="EJ4">
            <v>10</v>
          </cell>
          <cell r="EK4">
            <v>10</v>
          </cell>
          <cell r="EL4">
            <v>5</v>
          </cell>
          <cell r="EM4">
            <v>25</v>
          </cell>
          <cell r="EN4">
            <v>5</v>
          </cell>
          <cell r="EO4">
            <v>5</v>
          </cell>
          <cell r="EP4">
            <v>5</v>
          </cell>
          <cell r="EQ4">
            <v>5</v>
          </cell>
          <cell r="ER4">
            <v>5</v>
          </cell>
          <cell r="ES4">
            <v>40</v>
          </cell>
          <cell r="ET4">
            <v>10</v>
          </cell>
          <cell r="EU4">
            <v>5</v>
          </cell>
          <cell r="EV4">
            <v>5</v>
          </cell>
          <cell r="EW4">
            <v>10</v>
          </cell>
          <cell r="EX4">
            <v>10</v>
          </cell>
          <cell r="EY4">
            <v>60</v>
          </cell>
          <cell r="EZ4">
            <v>40</v>
          </cell>
          <cell r="FA4">
            <v>5</v>
          </cell>
          <cell r="FB4">
            <v>10</v>
          </cell>
          <cell r="FC4">
            <v>10</v>
          </cell>
          <cell r="FD4">
            <v>5</v>
          </cell>
          <cell r="FE4">
            <v>0</v>
          </cell>
          <cell r="FF4">
            <v>15</v>
          </cell>
          <cell r="FG4">
            <v>5</v>
          </cell>
          <cell r="FH4">
            <v>5</v>
          </cell>
          <cell r="FI4">
            <v>5</v>
          </cell>
          <cell r="FJ4">
            <v>0</v>
          </cell>
          <cell r="FK4">
            <v>10</v>
          </cell>
          <cell r="FL4">
            <v>65</v>
          </cell>
          <cell r="FM4">
            <v>35</v>
          </cell>
          <cell r="FN4">
            <v>0</v>
          </cell>
          <cell r="FO4">
            <v>10</v>
          </cell>
          <cell r="FP4">
            <v>10</v>
          </cell>
          <cell r="FQ4">
            <v>5</v>
          </cell>
          <cell r="FR4">
            <v>10</v>
          </cell>
          <cell r="FS4">
            <v>30</v>
          </cell>
          <cell r="FT4">
            <v>10</v>
          </cell>
          <cell r="FU4">
            <v>5</v>
          </cell>
          <cell r="FV4">
            <v>10</v>
          </cell>
          <cell r="FW4">
            <v>10</v>
          </cell>
          <cell r="FX4">
            <v>5</v>
          </cell>
          <cell r="FY4">
            <v>75</v>
          </cell>
          <cell r="FZ4">
            <v>40</v>
          </cell>
          <cell r="GA4">
            <v>5</v>
          </cell>
          <cell r="GB4">
            <v>5</v>
          </cell>
          <cell r="GC4">
            <v>10</v>
          </cell>
          <cell r="GD4">
            <v>0</v>
          </cell>
          <cell r="GE4">
            <v>10</v>
          </cell>
          <cell r="GF4">
            <v>40</v>
          </cell>
          <cell r="GG4">
            <v>5</v>
          </cell>
          <cell r="GH4">
            <v>5</v>
          </cell>
          <cell r="GI4">
            <v>5</v>
          </cell>
          <cell r="GJ4">
            <v>10</v>
          </cell>
          <cell r="GK4">
            <v>15</v>
          </cell>
          <cell r="GL4">
            <v>150</v>
          </cell>
          <cell r="GM4">
            <v>70</v>
          </cell>
          <cell r="GN4">
            <v>10</v>
          </cell>
          <cell r="GO4">
            <v>10</v>
          </cell>
          <cell r="GP4">
            <v>20</v>
          </cell>
          <cell r="GQ4">
            <v>15</v>
          </cell>
          <cell r="GR4">
            <v>15</v>
          </cell>
          <cell r="GS4">
            <v>75</v>
          </cell>
          <cell r="GT4">
            <v>15</v>
          </cell>
          <cell r="GU4">
            <v>20</v>
          </cell>
          <cell r="GV4">
            <v>20</v>
          </cell>
          <cell r="GW4">
            <v>10</v>
          </cell>
          <cell r="GX4">
            <v>20</v>
          </cell>
          <cell r="GY4">
            <v>135</v>
          </cell>
          <cell r="GZ4">
            <v>70</v>
          </cell>
          <cell r="HA4">
            <v>15</v>
          </cell>
          <cell r="HB4">
            <v>15</v>
          </cell>
          <cell r="HC4">
            <v>15</v>
          </cell>
          <cell r="HD4">
            <v>15</v>
          </cell>
          <cell r="HE4">
            <v>10</v>
          </cell>
          <cell r="HF4">
            <v>65</v>
          </cell>
          <cell r="HG4">
            <v>10</v>
          </cell>
          <cell r="HH4">
            <v>15</v>
          </cell>
          <cell r="HI4">
            <v>15</v>
          </cell>
          <cell r="HJ4">
            <v>5</v>
          </cell>
          <cell r="HK4">
            <v>15</v>
          </cell>
          <cell r="HL4">
            <v>75</v>
          </cell>
          <cell r="HM4">
            <v>30</v>
          </cell>
          <cell r="HN4">
            <v>5</v>
          </cell>
          <cell r="HO4">
            <v>5</v>
          </cell>
          <cell r="HP4">
            <v>5</v>
          </cell>
          <cell r="HQ4">
            <v>10</v>
          </cell>
          <cell r="HR4">
            <v>5</v>
          </cell>
          <cell r="HS4">
            <v>30</v>
          </cell>
          <cell r="HT4">
            <v>10</v>
          </cell>
          <cell r="HU4">
            <v>10</v>
          </cell>
          <cell r="HV4">
            <v>5</v>
          </cell>
          <cell r="HW4">
            <v>5</v>
          </cell>
          <cell r="HX4">
            <v>5</v>
          </cell>
          <cell r="HY4">
            <v>15</v>
          </cell>
          <cell r="HZ4">
            <v>5</v>
          </cell>
          <cell r="IA4">
            <v>5</v>
          </cell>
          <cell r="IB4">
            <v>5</v>
          </cell>
          <cell r="IC4">
            <v>5</v>
          </cell>
          <cell r="ID4">
            <v>0</v>
          </cell>
          <cell r="IE4">
            <v>20</v>
          </cell>
          <cell r="IF4">
            <v>10</v>
          </cell>
          <cell r="IG4">
            <v>0</v>
          </cell>
          <cell r="IH4">
            <v>0</v>
          </cell>
          <cell r="II4">
            <v>5</v>
          </cell>
          <cell r="IJ4">
            <v>5</v>
          </cell>
          <cell r="IK4">
            <v>0</v>
          </cell>
          <cell r="IL4">
            <v>5</v>
          </cell>
          <cell r="IM4">
            <v>0</v>
          </cell>
          <cell r="IN4">
            <v>0</v>
          </cell>
          <cell r="IO4">
            <v>0</v>
          </cell>
          <cell r="IP4">
            <v>0</v>
          </cell>
          <cell r="IQ4">
            <v>0</v>
          </cell>
          <cell r="IR4">
            <v>5</v>
          </cell>
          <cell r="IS4">
            <v>0</v>
          </cell>
          <cell r="IT4">
            <v>0</v>
          </cell>
          <cell r="IU4">
            <v>5</v>
          </cell>
          <cell r="IV4">
            <v>0</v>
          </cell>
          <cell r="IW4">
            <v>0</v>
          </cell>
          <cell r="IX4">
            <v>5901048</v>
          </cell>
          <cell r="IY4">
            <v>0</v>
          </cell>
          <cell r="IZ4">
            <v>0</v>
          </cell>
          <cell r="JA4">
            <v>0</v>
          </cell>
          <cell r="JB4">
            <v>0</v>
          </cell>
          <cell r="JC4">
            <v>0</v>
          </cell>
          <cell r="JD4">
            <v>0</v>
          </cell>
          <cell r="JE4">
            <v>0</v>
          </cell>
          <cell r="JF4">
            <v>48.3</v>
          </cell>
        </row>
        <row r="5">
          <cell r="A5">
            <v>5903015</v>
          </cell>
          <cell r="B5" t="str">
            <v>Nelson</v>
          </cell>
          <cell r="C5">
            <v>4850</v>
          </cell>
          <cell r="D5">
            <v>815</v>
          </cell>
          <cell r="E5">
            <v>280</v>
          </cell>
          <cell r="F5">
            <v>60</v>
          </cell>
          <cell r="G5">
            <v>55</v>
          </cell>
          <cell r="H5">
            <v>65</v>
          </cell>
          <cell r="I5">
            <v>45</v>
          </cell>
          <cell r="J5">
            <v>50</v>
          </cell>
          <cell r="K5">
            <v>275</v>
          </cell>
          <cell r="L5">
            <v>45</v>
          </cell>
          <cell r="M5">
            <v>60</v>
          </cell>
          <cell r="N5">
            <v>50</v>
          </cell>
          <cell r="O5">
            <v>65</v>
          </cell>
          <cell r="P5">
            <v>50</v>
          </cell>
          <cell r="Q5">
            <v>265</v>
          </cell>
          <cell r="R5">
            <v>45</v>
          </cell>
          <cell r="S5">
            <v>65</v>
          </cell>
          <cell r="T5">
            <v>50</v>
          </cell>
          <cell r="U5">
            <v>50</v>
          </cell>
          <cell r="V5">
            <v>55</v>
          </cell>
          <cell r="W5">
            <v>625</v>
          </cell>
          <cell r="X5">
            <v>340</v>
          </cell>
          <cell r="Y5">
            <v>75</v>
          </cell>
          <cell r="Z5">
            <v>55</v>
          </cell>
          <cell r="AA5">
            <v>70</v>
          </cell>
          <cell r="AB5">
            <v>55</v>
          </cell>
          <cell r="AC5">
            <v>80</v>
          </cell>
          <cell r="AD5">
            <v>290</v>
          </cell>
          <cell r="AE5">
            <v>75</v>
          </cell>
          <cell r="AF5">
            <v>45</v>
          </cell>
          <cell r="AG5">
            <v>55</v>
          </cell>
          <cell r="AH5">
            <v>40</v>
          </cell>
          <cell r="AI5">
            <v>70</v>
          </cell>
          <cell r="AJ5">
            <v>670</v>
          </cell>
          <cell r="AK5">
            <v>300</v>
          </cell>
          <cell r="AL5">
            <v>50</v>
          </cell>
          <cell r="AM5">
            <v>70</v>
          </cell>
          <cell r="AN5">
            <v>55</v>
          </cell>
          <cell r="AO5">
            <v>65</v>
          </cell>
          <cell r="AP5">
            <v>55</v>
          </cell>
          <cell r="AQ5">
            <v>370</v>
          </cell>
          <cell r="AR5">
            <v>75</v>
          </cell>
          <cell r="AS5">
            <v>70</v>
          </cell>
          <cell r="AT5">
            <v>70</v>
          </cell>
          <cell r="AU5">
            <v>70</v>
          </cell>
          <cell r="AV5">
            <v>80</v>
          </cell>
          <cell r="AW5">
            <v>685</v>
          </cell>
          <cell r="AX5">
            <v>345</v>
          </cell>
          <cell r="AY5">
            <v>65</v>
          </cell>
          <cell r="AZ5">
            <v>75</v>
          </cell>
          <cell r="BA5">
            <v>70</v>
          </cell>
          <cell r="BB5">
            <v>70</v>
          </cell>
          <cell r="BC5">
            <v>65</v>
          </cell>
          <cell r="BD5">
            <v>340</v>
          </cell>
          <cell r="BE5">
            <v>65</v>
          </cell>
          <cell r="BF5">
            <v>80</v>
          </cell>
          <cell r="BG5">
            <v>70</v>
          </cell>
          <cell r="BH5">
            <v>60</v>
          </cell>
          <cell r="BI5">
            <v>60</v>
          </cell>
          <cell r="BJ5">
            <v>735</v>
          </cell>
          <cell r="BK5">
            <v>355</v>
          </cell>
          <cell r="BL5">
            <v>45</v>
          </cell>
          <cell r="BM5">
            <v>75</v>
          </cell>
          <cell r="BN5">
            <v>65</v>
          </cell>
          <cell r="BO5">
            <v>90</v>
          </cell>
          <cell r="BP5">
            <v>75</v>
          </cell>
          <cell r="BQ5">
            <v>380</v>
          </cell>
          <cell r="BR5">
            <v>90</v>
          </cell>
          <cell r="BS5">
            <v>65</v>
          </cell>
          <cell r="BT5">
            <v>70</v>
          </cell>
          <cell r="BU5">
            <v>85</v>
          </cell>
          <cell r="BV5">
            <v>75</v>
          </cell>
          <cell r="BW5">
            <v>675</v>
          </cell>
          <cell r="BX5">
            <v>340</v>
          </cell>
          <cell r="BY5">
            <v>80</v>
          </cell>
          <cell r="BZ5">
            <v>80</v>
          </cell>
          <cell r="CA5">
            <v>50</v>
          </cell>
          <cell r="CB5">
            <v>65</v>
          </cell>
          <cell r="CC5">
            <v>60</v>
          </cell>
          <cell r="CD5">
            <v>335</v>
          </cell>
          <cell r="CE5">
            <v>60</v>
          </cell>
          <cell r="CF5">
            <v>65</v>
          </cell>
          <cell r="CG5">
            <v>60</v>
          </cell>
          <cell r="CH5">
            <v>75</v>
          </cell>
          <cell r="CI5">
            <v>75</v>
          </cell>
          <cell r="CJ5">
            <v>440</v>
          </cell>
          <cell r="CK5">
            <v>205</v>
          </cell>
          <cell r="CL5">
            <v>45</v>
          </cell>
          <cell r="CM5">
            <v>40</v>
          </cell>
          <cell r="CN5">
            <v>50</v>
          </cell>
          <cell r="CO5">
            <v>35</v>
          </cell>
          <cell r="CP5">
            <v>35</v>
          </cell>
          <cell r="CQ5">
            <v>110</v>
          </cell>
          <cell r="CR5">
            <v>20</v>
          </cell>
          <cell r="CS5">
            <v>20</v>
          </cell>
          <cell r="CT5">
            <v>25</v>
          </cell>
          <cell r="CU5">
            <v>15</v>
          </cell>
          <cell r="CV5">
            <v>20</v>
          </cell>
          <cell r="CW5">
            <v>130</v>
          </cell>
          <cell r="CX5">
            <v>25</v>
          </cell>
          <cell r="CY5">
            <v>25</v>
          </cell>
          <cell r="CZ5">
            <v>20</v>
          </cell>
          <cell r="DA5">
            <v>30</v>
          </cell>
          <cell r="DB5">
            <v>30</v>
          </cell>
          <cell r="DC5">
            <v>210</v>
          </cell>
          <cell r="DD5">
            <v>110</v>
          </cell>
          <cell r="DE5">
            <v>25</v>
          </cell>
          <cell r="DF5">
            <v>30</v>
          </cell>
          <cell r="DG5">
            <v>25</v>
          </cell>
          <cell r="DH5">
            <v>20</v>
          </cell>
          <cell r="DI5">
            <v>15</v>
          </cell>
          <cell r="DJ5">
            <v>65</v>
          </cell>
          <cell r="DK5">
            <v>15</v>
          </cell>
          <cell r="DL5">
            <v>15</v>
          </cell>
          <cell r="DM5">
            <v>15</v>
          </cell>
          <cell r="DN5">
            <v>15</v>
          </cell>
          <cell r="DO5">
            <v>5</v>
          </cell>
          <cell r="DP5">
            <v>30</v>
          </cell>
          <cell r="DQ5">
            <v>25</v>
          </cell>
          <cell r="DR5">
            <v>10</v>
          </cell>
          <cell r="DS5">
            <v>10</v>
          </cell>
          <cell r="DT5">
            <v>5</v>
          </cell>
          <cell r="DU5">
            <v>5</v>
          </cell>
          <cell r="DV5">
            <v>0</v>
          </cell>
          <cell r="DW5">
            <v>5</v>
          </cell>
          <cell r="DX5">
            <v>5</v>
          </cell>
          <cell r="DY5">
            <v>0</v>
          </cell>
          <cell r="DZ5">
            <v>0</v>
          </cell>
          <cell r="EA5">
            <v>5</v>
          </cell>
          <cell r="EB5">
            <v>0</v>
          </cell>
          <cell r="EC5">
            <v>0</v>
          </cell>
          <cell r="ED5">
            <v>39.5</v>
          </cell>
          <cell r="EE5">
            <v>5380</v>
          </cell>
          <cell r="EF5">
            <v>810</v>
          </cell>
          <cell r="EG5">
            <v>260</v>
          </cell>
          <cell r="EH5">
            <v>50</v>
          </cell>
          <cell r="EI5">
            <v>45</v>
          </cell>
          <cell r="EJ5">
            <v>55</v>
          </cell>
          <cell r="EK5">
            <v>60</v>
          </cell>
          <cell r="EL5">
            <v>55</v>
          </cell>
          <cell r="EM5">
            <v>260</v>
          </cell>
          <cell r="EN5">
            <v>40</v>
          </cell>
          <cell r="EO5">
            <v>50</v>
          </cell>
          <cell r="EP5">
            <v>60</v>
          </cell>
          <cell r="EQ5">
            <v>70</v>
          </cell>
          <cell r="ER5">
            <v>45</v>
          </cell>
          <cell r="ES5">
            <v>290</v>
          </cell>
          <cell r="ET5">
            <v>70</v>
          </cell>
          <cell r="EU5">
            <v>50</v>
          </cell>
          <cell r="EV5">
            <v>50</v>
          </cell>
          <cell r="EW5">
            <v>70</v>
          </cell>
          <cell r="EX5">
            <v>55</v>
          </cell>
          <cell r="EY5">
            <v>625</v>
          </cell>
          <cell r="EZ5">
            <v>325</v>
          </cell>
          <cell r="FA5">
            <v>60</v>
          </cell>
          <cell r="FB5">
            <v>65</v>
          </cell>
          <cell r="FC5">
            <v>60</v>
          </cell>
          <cell r="FD5">
            <v>70</v>
          </cell>
          <cell r="FE5">
            <v>75</v>
          </cell>
          <cell r="FF5">
            <v>300</v>
          </cell>
          <cell r="FG5">
            <v>70</v>
          </cell>
          <cell r="FH5">
            <v>65</v>
          </cell>
          <cell r="FI5">
            <v>50</v>
          </cell>
          <cell r="FJ5">
            <v>45</v>
          </cell>
          <cell r="FK5">
            <v>65</v>
          </cell>
          <cell r="FL5">
            <v>695</v>
          </cell>
          <cell r="FM5">
            <v>325</v>
          </cell>
          <cell r="FN5">
            <v>60</v>
          </cell>
          <cell r="FO5">
            <v>65</v>
          </cell>
          <cell r="FP5">
            <v>70</v>
          </cell>
          <cell r="FQ5">
            <v>65</v>
          </cell>
          <cell r="FR5">
            <v>70</v>
          </cell>
          <cell r="FS5">
            <v>370</v>
          </cell>
          <cell r="FT5">
            <v>70</v>
          </cell>
          <cell r="FU5">
            <v>75</v>
          </cell>
          <cell r="FV5">
            <v>65</v>
          </cell>
          <cell r="FW5">
            <v>75</v>
          </cell>
          <cell r="FX5">
            <v>85</v>
          </cell>
          <cell r="FY5">
            <v>750</v>
          </cell>
          <cell r="FZ5">
            <v>400</v>
          </cell>
          <cell r="GA5">
            <v>80</v>
          </cell>
          <cell r="GB5">
            <v>80</v>
          </cell>
          <cell r="GC5">
            <v>90</v>
          </cell>
          <cell r="GD5">
            <v>85</v>
          </cell>
          <cell r="GE5">
            <v>65</v>
          </cell>
          <cell r="GF5">
            <v>355</v>
          </cell>
          <cell r="GG5">
            <v>75</v>
          </cell>
          <cell r="GH5">
            <v>80</v>
          </cell>
          <cell r="GI5">
            <v>75</v>
          </cell>
          <cell r="GJ5">
            <v>70</v>
          </cell>
          <cell r="GK5">
            <v>60</v>
          </cell>
          <cell r="GL5">
            <v>800</v>
          </cell>
          <cell r="GM5">
            <v>390</v>
          </cell>
          <cell r="GN5">
            <v>55</v>
          </cell>
          <cell r="GO5">
            <v>90</v>
          </cell>
          <cell r="GP5">
            <v>75</v>
          </cell>
          <cell r="GQ5">
            <v>85</v>
          </cell>
          <cell r="GR5">
            <v>75</v>
          </cell>
          <cell r="GS5">
            <v>410</v>
          </cell>
          <cell r="GT5">
            <v>85</v>
          </cell>
          <cell r="GU5">
            <v>75</v>
          </cell>
          <cell r="GV5">
            <v>80</v>
          </cell>
          <cell r="GW5">
            <v>70</v>
          </cell>
          <cell r="GX5">
            <v>105</v>
          </cell>
          <cell r="GY5">
            <v>775</v>
          </cell>
          <cell r="GZ5">
            <v>415</v>
          </cell>
          <cell r="HA5">
            <v>80</v>
          </cell>
          <cell r="HB5">
            <v>100</v>
          </cell>
          <cell r="HC5">
            <v>85</v>
          </cell>
          <cell r="HD5">
            <v>75</v>
          </cell>
          <cell r="HE5">
            <v>80</v>
          </cell>
          <cell r="HF5">
            <v>360</v>
          </cell>
          <cell r="HG5">
            <v>80</v>
          </cell>
          <cell r="HH5">
            <v>80</v>
          </cell>
          <cell r="HI5">
            <v>75</v>
          </cell>
          <cell r="HJ5">
            <v>65</v>
          </cell>
          <cell r="HK5">
            <v>55</v>
          </cell>
          <cell r="HL5">
            <v>535</v>
          </cell>
          <cell r="HM5">
            <v>200</v>
          </cell>
          <cell r="HN5">
            <v>35</v>
          </cell>
          <cell r="HO5">
            <v>40</v>
          </cell>
          <cell r="HP5">
            <v>30</v>
          </cell>
          <cell r="HQ5">
            <v>40</v>
          </cell>
          <cell r="HR5">
            <v>50</v>
          </cell>
          <cell r="HS5">
            <v>185</v>
          </cell>
          <cell r="HT5">
            <v>35</v>
          </cell>
          <cell r="HU5">
            <v>35</v>
          </cell>
          <cell r="HV5">
            <v>40</v>
          </cell>
          <cell r="HW5">
            <v>35</v>
          </cell>
          <cell r="HX5">
            <v>40</v>
          </cell>
          <cell r="HY5">
            <v>145</v>
          </cell>
          <cell r="HZ5">
            <v>30</v>
          </cell>
          <cell r="IA5">
            <v>35</v>
          </cell>
          <cell r="IB5">
            <v>25</v>
          </cell>
          <cell r="IC5">
            <v>30</v>
          </cell>
          <cell r="ID5">
            <v>25</v>
          </cell>
          <cell r="IE5">
            <v>390</v>
          </cell>
          <cell r="IF5">
            <v>185</v>
          </cell>
          <cell r="IG5">
            <v>35</v>
          </cell>
          <cell r="IH5">
            <v>35</v>
          </cell>
          <cell r="II5">
            <v>40</v>
          </cell>
          <cell r="IJ5">
            <v>50</v>
          </cell>
          <cell r="IK5">
            <v>30</v>
          </cell>
          <cell r="IL5">
            <v>125</v>
          </cell>
          <cell r="IM5">
            <v>30</v>
          </cell>
          <cell r="IN5">
            <v>30</v>
          </cell>
          <cell r="IO5">
            <v>30</v>
          </cell>
          <cell r="IP5">
            <v>25</v>
          </cell>
          <cell r="IQ5">
            <v>15</v>
          </cell>
          <cell r="IR5">
            <v>60</v>
          </cell>
          <cell r="IS5">
            <v>20</v>
          </cell>
          <cell r="IT5">
            <v>15</v>
          </cell>
          <cell r="IU5">
            <v>15</v>
          </cell>
          <cell r="IV5">
            <v>10</v>
          </cell>
          <cell r="IW5">
            <v>10</v>
          </cell>
          <cell r="IX5">
            <v>5903015</v>
          </cell>
          <cell r="IY5">
            <v>15</v>
          </cell>
          <cell r="IZ5">
            <v>10</v>
          </cell>
          <cell r="JA5">
            <v>0</v>
          </cell>
          <cell r="JB5">
            <v>0</v>
          </cell>
          <cell r="JC5">
            <v>0</v>
          </cell>
          <cell r="JD5">
            <v>0</v>
          </cell>
          <cell r="JE5">
            <v>0</v>
          </cell>
          <cell r="JF5">
            <v>42.2</v>
          </cell>
        </row>
        <row r="6">
          <cell r="A6">
            <v>5905030</v>
          </cell>
          <cell r="B6" t="str">
            <v>Kootenay Boundary B</v>
          </cell>
          <cell r="C6">
            <v>710</v>
          </cell>
          <cell r="D6">
            <v>80</v>
          </cell>
          <cell r="E6">
            <v>25</v>
          </cell>
          <cell r="F6">
            <v>5</v>
          </cell>
          <cell r="G6">
            <v>0</v>
          </cell>
          <cell r="H6">
            <v>5</v>
          </cell>
          <cell r="I6">
            <v>5</v>
          </cell>
          <cell r="J6">
            <v>0</v>
          </cell>
          <cell r="K6">
            <v>15</v>
          </cell>
          <cell r="L6">
            <v>0</v>
          </cell>
          <cell r="M6">
            <v>0</v>
          </cell>
          <cell r="N6">
            <v>0</v>
          </cell>
          <cell r="O6">
            <v>10</v>
          </cell>
          <cell r="P6">
            <v>0</v>
          </cell>
          <cell r="Q6">
            <v>45</v>
          </cell>
          <cell r="R6">
            <v>5</v>
          </cell>
          <cell r="S6">
            <v>5</v>
          </cell>
          <cell r="T6">
            <v>15</v>
          </cell>
          <cell r="U6">
            <v>10</v>
          </cell>
          <cell r="V6">
            <v>10</v>
          </cell>
          <cell r="W6">
            <v>75</v>
          </cell>
          <cell r="X6">
            <v>50</v>
          </cell>
          <cell r="Y6">
            <v>5</v>
          </cell>
          <cell r="Z6">
            <v>5</v>
          </cell>
          <cell r="AA6">
            <v>10</v>
          </cell>
          <cell r="AB6">
            <v>15</v>
          </cell>
          <cell r="AC6">
            <v>5</v>
          </cell>
          <cell r="AD6">
            <v>25</v>
          </cell>
          <cell r="AE6">
            <v>10</v>
          </cell>
          <cell r="AF6">
            <v>0</v>
          </cell>
          <cell r="AG6">
            <v>5</v>
          </cell>
          <cell r="AH6">
            <v>5</v>
          </cell>
          <cell r="AI6">
            <v>5</v>
          </cell>
          <cell r="AJ6">
            <v>50</v>
          </cell>
          <cell r="AK6">
            <v>25</v>
          </cell>
          <cell r="AL6">
            <v>5</v>
          </cell>
          <cell r="AM6">
            <v>0</v>
          </cell>
          <cell r="AN6">
            <v>10</v>
          </cell>
          <cell r="AO6">
            <v>5</v>
          </cell>
          <cell r="AP6">
            <v>0</v>
          </cell>
          <cell r="AQ6">
            <v>25</v>
          </cell>
          <cell r="AR6">
            <v>5</v>
          </cell>
          <cell r="AS6">
            <v>5</v>
          </cell>
          <cell r="AT6">
            <v>5</v>
          </cell>
          <cell r="AU6">
            <v>5</v>
          </cell>
          <cell r="AV6">
            <v>5</v>
          </cell>
          <cell r="AW6">
            <v>70</v>
          </cell>
          <cell r="AX6">
            <v>25</v>
          </cell>
          <cell r="AY6">
            <v>5</v>
          </cell>
          <cell r="AZ6">
            <v>0</v>
          </cell>
          <cell r="BA6">
            <v>5</v>
          </cell>
          <cell r="BB6">
            <v>10</v>
          </cell>
          <cell r="BC6">
            <v>5</v>
          </cell>
          <cell r="BD6">
            <v>40</v>
          </cell>
          <cell r="BE6">
            <v>10</v>
          </cell>
          <cell r="BF6">
            <v>5</v>
          </cell>
          <cell r="BG6">
            <v>5</v>
          </cell>
          <cell r="BH6">
            <v>10</v>
          </cell>
          <cell r="BI6">
            <v>10</v>
          </cell>
          <cell r="BJ6">
            <v>140</v>
          </cell>
          <cell r="BK6">
            <v>50</v>
          </cell>
          <cell r="BL6">
            <v>5</v>
          </cell>
          <cell r="BM6">
            <v>15</v>
          </cell>
          <cell r="BN6">
            <v>10</v>
          </cell>
          <cell r="BO6">
            <v>5</v>
          </cell>
          <cell r="BP6">
            <v>15</v>
          </cell>
          <cell r="BQ6">
            <v>95</v>
          </cell>
          <cell r="BR6">
            <v>25</v>
          </cell>
          <cell r="BS6">
            <v>15</v>
          </cell>
          <cell r="BT6">
            <v>15</v>
          </cell>
          <cell r="BU6">
            <v>15</v>
          </cell>
          <cell r="BV6">
            <v>25</v>
          </cell>
          <cell r="BW6">
            <v>160</v>
          </cell>
          <cell r="BX6">
            <v>80</v>
          </cell>
          <cell r="BY6">
            <v>15</v>
          </cell>
          <cell r="BZ6">
            <v>25</v>
          </cell>
          <cell r="CA6">
            <v>15</v>
          </cell>
          <cell r="CB6">
            <v>20</v>
          </cell>
          <cell r="CC6">
            <v>10</v>
          </cell>
          <cell r="CD6">
            <v>80</v>
          </cell>
          <cell r="CE6">
            <v>15</v>
          </cell>
          <cell r="CF6">
            <v>15</v>
          </cell>
          <cell r="CG6">
            <v>15</v>
          </cell>
          <cell r="CH6">
            <v>10</v>
          </cell>
          <cell r="CI6">
            <v>20</v>
          </cell>
          <cell r="CJ6">
            <v>105</v>
          </cell>
          <cell r="CK6">
            <v>50</v>
          </cell>
          <cell r="CL6">
            <v>10</v>
          </cell>
          <cell r="CM6">
            <v>10</v>
          </cell>
          <cell r="CN6">
            <v>10</v>
          </cell>
          <cell r="CO6">
            <v>10</v>
          </cell>
          <cell r="CP6">
            <v>10</v>
          </cell>
          <cell r="CQ6">
            <v>35</v>
          </cell>
          <cell r="CR6">
            <v>5</v>
          </cell>
          <cell r="CS6">
            <v>5</v>
          </cell>
          <cell r="CT6">
            <v>10</v>
          </cell>
          <cell r="CU6">
            <v>5</v>
          </cell>
          <cell r="CV6">
            <v>10</v>
          </cell>
          <cell r="CW6">
            <v>20</v>
          </cell>
          <cell r="CX6">
            <v>5</v>
          </cell>
          <cell r="CY6">
            <v>5</v>
          </cell>
          <cell r="CZ6">
            <v>5</v>
          </cell>
          <cell r="DA6">
            <v>0</v>
          </cell>
          <cell r="DB6">
            <v>5</v>
          </cell>
          <cell r="DC6">
            <v>25</v>
          </cell>
          <cell r="DD6">
            <v>15</v>
          </cell>
          <cell r="DE6">
            <v>0</v>
          </cell>
          <cell r="DF6">
            <v>5</v>
          </cell>
          <cell r="DG6">
            <v>5</v>
          </cell>
          <cell r="DH6">
            <v>0</v>
          </cell>
          <cell r="DI6">
            <v>0</v>
          </cell>
          <cell r="DJ6">
            <v>5</v>
          </cell>
          <cell r="DK6">
            <v>0</v>
          </cell>
          <cell r="DL6">
            <v>0</v>
          </cell>
          <cell r="DM6">
            <v>0</v>
          </cell>
          <cell r="DN6">
            <v>0</v>
          </cell>
          <cell r="DO6">
            <v>5</v>
          </cell>
          <cell r="DP6">
            <v>5</v>
          </cell>
          <cell r="DQ6">
            <v>5</v>
          </cell>
          <cell r="DR6">
            <v>5</v>
          </cell>
          <cell r="DS6">
            <v>0</v>
          </cell>
          <cell r="DT6">
            <v>0</v>
          </cell>
          <cell r="DU6">
            <v>0</v>
          </cell>
          <cell r="DV6">
            <v>0</v>
          </cell>
          <cell r="DW6">
            <v>0</v>
          </cell>
          <cell r="DX6">
            <v>0</v>
          </cell>
          <cell r="DY6">
            <v>0</v>
          </cell>
          <cell r="DZ6">
            <v>0</v>
          </cell>
          <cell r="EA6">
            <v>0</v>
          </cell>
          <cell r="EB6">
            <v>0</v>
          </cell>
          <cell r="EC6">
            <v>0</v>
          </cell>
          <cell r="ED6">
            <v>51.3</v>
          </cell>
          <cell r="EE6">
            <v>685</v>
          </cell>
          <cell r="EF6">
            <v>65</v>
          </cell>
          <cell r="EG6">
            <v>15</v>
          </cell>
          <cell r="EH6">
            <v>5</v>
          </cell>
          <cell r="EI6">
            <v>5</v>
          </cell>
          <cell r="EJ6">
            <v>5</v>
          </cell>
          <cell r="EK6">
            <v>5</v>
          </cell>
          <cell r="EL6">
            <v>5</v>
          </cell>
          <cell r="EM6">
            <v>20</v>
          </cell>
          <cell r="EN6">
            <v>5</v>
          </cell>
          <cell r="EO6">
            <v>5</v>
          </cell>
          <cell r="EP6">
            <v>5</v>
          </cell>
          <cell r="EQ6">
            <v>5</v>
          </cell>
          <cell r="ER6">
            <v>5</v>
          </cell>
          <cell r="ES6">
            <v>25</v>
          </cell>
          <cell r="ET6">
            <v>5</v>
          </cell>
          <cell r="EU6">
            <v>0</v>
          </cell>
          <cell r="EV6">
            <v>5</v>
          </cell>
          <cell r="EW6">
            <v>10</v>
          </cell>
          <cell r="EX6">
            <v>0</v>
          </cell>
          <cell r="EY6">
            <v>75</v>
          </cell>
          <cell r="EZ6">
            <v>40</v>
          </cell>
          <cell r="FA6">
            <v>15</v>
          </cell>
          <cell r="FB6">
            <v>5</v>
          </cell>
          <cell r="FC6">
            <v>10</v>
          </cell>
          <cell r="FD6">
            <v>5</v>
          </cell>
          <cell r="FE6">
            <v>5</v>
          </cell>
          <cell r="FF6">
            <v>35</v>
          </cell>
          <cell r="FG6">
            <v>5</v>
          </cell>
          <cell r="FH6">
            <v>10</v>
          </cell>
          <cell r="FI6">
            <v>10</v>
          </cell>
          <cell r="FJ6">
            <v>5</v>
          </cell>
          <cell r="FK6">
            <v>5</v>
          </cell>
          <cell r="FL6">
            <v>55</v>
          </cell>
          <cell r="FM6">
            <v>30</v>
          </cell>
          <cell r="FN6">
            <v>5</v>
          </cell>
          <cell r="FO6">
            <v>10</v>
          </cell>
          <cell r="FP6">
            <v>5</v>
          </cell>
          <cell r="FQ6">
            <v>10</v>
          </cell>
          <cell r="FR6">
            <v>5</v>
          </cell>
          <cell r="FS6">
            <v>30</v>
          </cell>
          <cell r="FT6">
            <v>5</v>
          </cell>
          <cell r="FU6">
            <v>5</v>
          </cell>
          <cell r="FV6">
            <v>5</v>
          </cell>
          <cell r="FW6">
            <v>5</v>
          </cell>
          <cell r="FX6">
            <v>10</v>
          </cell>
          <cell r="FY6">
            <v>70</v>
          </cell>
          <cell r="FZ6">
            <v>30</v>
          </cell>
          <cell r="GA6">
            <v>5</v>
          </cell>
          <cell r="GB6">
            <v>5</v>
          </cell>
          <cell r="GC6">
            <v>5</v>
          </cell>
          <cell r="GD6">
            <v>10</v>
          </cell>
          <cell r="GE6">
            <v>5</v>
          </cell>
          <cell r="GF6">
            <v>40</v>
          </cell>
          <cell r="GG6">
            <v>5</v>
          </cell>
          <cell r="GH6">
            <v>10</v>
          </cell>
          <cell r="GI6">
            <v>15</v>
          </cell>
          <cell r="GJ6">
            <v>10</v>
          </cell>
          <cell r="GK6">
            <v>0</v>
          </cell>
          <cell r="GL6">
            <v>150</v>
          </cell>
          <cell r="GM6">
            <v>65</v>
          </cell>
          <cell r="GN6">
            <v>10</v>
          </cell>
          <cell r="GO6">
            <v>15</v>
          </cell>
          <cell r="GP6">
            <v>20</v>
          </cell>
          <cell r="GQ6">
            <v>5</v>
          </cell>
          <cell r="GR6">
            <v>15</v>
          </cell>
          <cell r="GS6">
            <v>90</v>
          </cell>
          <cell r="GT6">
            <v>15</v>
          </cell>
          <cell r="GU6">
            <v>10</v>
          </cell>
          <cell r="GV6">
            <v>15</v>
          </cell>
          <cell r="GW6">
            <v>20</v>
          </cell>
          <cell r="GX6">
            <v>20</v>
          </cell>
          <cell r="GY6">
            <v>165</v>
          </cell>
          <cell r="GZ6">
            <v>80</v>
          </cell>
          <cell r="HA6">
            <v>10</v>
          </cell>
          <cell r="HB6">
            <v>15</v>
          </cell>
          <cell r="HC6">
            <v>20</v>
          </cell>
          <cell r="HD6">
            <v>20</v>
          </cell>
          <cell r="HE6">
            <v>20</v>
          </cell>
          <cell r="HF6">
            <v>80</v>
          </cell>
          <cell r="HG6">
            <v>20</v>
          </cell>
          <cell r="HH6">
            <v>15</v>
          </cell>
          <cell r="HI6">
            <v>20</v>
          </cell>
          <cell r="HJ6">
            <v>15</v>
          </cell>
          <cell r="HK6">
            <v>20</v>
          </cell>
          <cell r="HL6">
            <v>90</v>
          </cell>
          <cell r="HM6">
            <v>40</v>
          </cell>
          <cell r="HN6">
            <v>10</v>
          </cell>
          <cell r="HO6">
            <v>5</v>
          </cell>
          <cell r="HP6">
            <v>10</v>
          </cell>
          <cell r="HQ6">
            <v>10</v>
          </cell>
          <cell r="HR6">
            <v>5</v>
          </cell>
          <cell r="HS6">
            <v>30</v>
          </cell>
          <cell r="HT6">
            <v>0</v>
          </cell>
          <cell r="HU6">
            <v>5</v>
          </cell>
          <cell r="HV6">
            <v>5</v>
          </cell>
          <cell r="HW6">
            <v>5</v>
          </cell>
          <cell r="HX6">
            <v>5</v>
          </cell>
          <cell r="HY6">
            <v>20</v>
          </cell>
          <cell r="HZ6">
            <v>5</v>
          </cell>
          <cell r="IA6">
            <v>5</v>
          </cell>
          <cell r="IB6">
            <v>0</v>
          </cell>
          <cell r="IC6">
            <v>0</v>
          </cell>
          <cell r="ID6">
            <v>10</v>
          </cell>
          <cell r="IE6">
            <v>20</v>
          </cell>
          <cell r="IF6">
            <v>15</v>
          </cell>
          <cell r="IG6">
            <v>5</v>
          </cell>
          <cell r="IH6">
            <v>0</v>
          </cell>
          <cell r="II6">
            <v>5</v>
          </cell>
          <cell r="IJ6">
            <v>0</v>
          </cell>
          <cell r="IK6">
            <v>5</v>
          </cell>
          <cell r="IL6">
            <v>5</v>
          </cell>
          <cell r="IM6">
            <v>0</v>
          </cell>
          <cell r="IN6">
            <v>5</v>
          </cell>
          <cell r="IO6">
            <v>0</v>
          </cell>
          <cell r="IP6">
            <v>5</v>
          </cell>
          <cell r="IQ6">
            <v>0</v>
          </cell>
          <cell r="IR6">
            <v>0</v>
          </cell>
          <cell r="IS6">
            <v>0</v>
          </cell>
          <cell r="IT6">
            <v>0</v>
          </cell>
          <cell r="IU6">
            <v>0</v>
          </cell>
          <cell r="IV6">
            <v>5</v>
          </cell>
          <cell r="IW6">
            <v>0</v>
          </cell>
          <cell r="IX6">
            <v>5905030</v>
          </cell>
          <cell r="IY6">
            <v>0</v>
          </cell>
          <cell r="IZ6">
            <v>5</v>
          </cell>
          <cell r="JA6">
            <v>0</v>
          </cell>
          <cell r="JB6">
            <v>0</v>
          </cell>
          <cell r="JC6">
            <v>0</v>
          </cell>
          <cell r="JD6">
            <v>0</v>
          </cell>
          <cell r="JE6">
            <v>0</v>
          </cell>
          <cell r="JF6">
            <v>51</v>
          </cell>
        </row>
        <row r="7">
          <cell r="A7">
            <v>5901037</v>
          </cell>
          <cell r="B7" t="str">
            <v>East Kootenay E</v>
          </cell>
          <cell r="C7">
            <v>855</v>
          </cell>
          <cell r="D7">
            <v>90</v>
          </cell>
          <cell r="E7">
            <v>20</v>
          </cell>
          <cell r="F7">
            <v>5</v>
          </cell>
          <cell r="G7">
            <v>5</v>
          </cell>
          <cell r="H7">
            <v>0</v>
          </cell>
          <cell r="I7">
            <v>5</v>
          </cell>
          <cell r="J7">
            <v>10</v>
          </cell>
          <cell r="K7">
            <v>35</v>
          </cell>
          <cell r="L7">
            <v>10</v>
          </cell>
          <cell r="M7">
            <v>5</v>
          </cell>
          <cell r="N7">
            <v>5</v>
          </cell>
          <cell r="O7">
            <v>5</v>
          </cell>
          <cell r="P7">
            <v>5</v>
          </cell>
          <cell r="Q7">
            <v>30</v>
          </cell>
          <cell r="R7">
            <v>5</v>
          </cell>
          <cell r="S7">
            <v>10</v>
          </cell>
          <cell r="T7">
            <v>10</v>
          </cell>
          <cell r="U7">
            <v>10</v>
          </cell>
          <cell r="V7">
            <v>5</v>
          </cell>
          <cell r="W7">
            <v>85</v>
          </cell>
          <cell r="X7">
            <v>50</v>
          </cell>
          <cell r="Y7">
            <v>5</v>
          </cell>
          <cell r="Z7">
            <v>15</v>
          </cell>
          <cell r="AA7">
            <v>10</v>
          </cell>
          <cell r="AB7">
            <v>10</v>
          </cell>
          <cell r="AC7">
            <v>10</v>
          </cell>
          <cell r="AD7">
            <v>30</v>
          </cell>
          <cell r="AE7">
            <v>5</v>
          </cell>
          <cell r="AF7">
            <v>15</v>
          </cell>
          <cell r="AG7">
            <v>5</v>
          </cell>
          <cell r="AH7">
            <v>0</v>
          </cell>
          <cell r="AI7">
            <v>10</v>
          </cell>
          <cell r="AJ7">
            <v>55</v>
          </cell>
          <cell r="AK7">
            <v>25</v>
          </cell>
          <cell r="AL7">
            <v>5</v>
          </cell>
          <cell r="AM7">
            <v>5</v>
          </cell>
          <cell r="AN7">
            <v>10</v>
          </cell>
          <cell r="AO7">
            <v>5</v>
          </cell>
          <cell r="AP7">
            <v>0</v>
          </cell>
          <cell r="AQ7">
            <v>30</v>
          </cell>
          <cell r="AR7">
            <v>5</v>
          </cell>
          <cell r="AS7">
            <v>5</v>
          </cell>
          <cell r="AT7">
            <v>10</v>
          </cell>
          <cell r="AU7">
            <v>5</v>
          </cell>
          <cell r="AV7">
            <v>0</v>
          </cell>
          <cell r="AW7">
            <v>85</v>
          </cell>
          <cell r="AX7">
            <v>25</v>
          </cell>
          <cell r="AY7">
            <v>5</v>
          </cell>
          <cell r="AZ7">
            <v>10</v>
          </cell>
          <cell r="BA7">
            <v>5</v>
          </cell>
          <cell r="BB7">
            <v>5</v>
          </cell>
          <cell r="BC7">
            <v>5</v>
          </cell>
          <cell r="BD7">
            <v>60</v>
          </cell>
          <cell r="BE7">
            <v>15</v>
          </cell>
          <cell r="BF7">
            <v>15</v>
          </cell>
          <cell r="BG7">
            <v>5</v>
          </cell>
          <cell r="BH7">
            <v>15</v>
          </cell>
          <cell r="BI7">
            <v>15</v>
          </cell>
          <cell r="BJ7">
            <v>140</v>
          </cell>
          <cell r="BK7">
            <v>60</v>
          </cell>
          <cell r="BL7">
            <v>10</v>
          </cell>
          <cell r="BM7">
            <v>10</v>
          </cell>
          <cell r="BN7">
            <v>15</v>
          </cell>
          <cell r="BO7">
            <v>10</v>
          </cell>
          <cell r="BP7">
            <v>15</v>
          </cell>
          <cell r="BQ7">
            <v>85</v>
          </cell>
          <cell r="BR7">
            <v>15</v>
          </cell>
          <cell r="BS7">
            <v>20</v>
          </cell>
          <cell r="BT7">
            <v>15</v>
          </cell>
          <cell r="BU7">
            <v>15</v>
          </cell>
          <cell r="BV7">
            <v>15</v>
          </cell>
          <cell r="BW7">
            <v>200</v>
          </cell>
          <cell r="BX7">
            <v>100</v>
          </cell>
          <cell r="BY7">
            <v>25</v>
          </cell>
          <cell r="BZ7">
            <v>20</v>
          </cell>
          <cell r="CA7">
            <v>25</v>
          </cell>
          <cell r="CB7">
            <v>15</v>
          </cell>
          <cell r="CC7">
            <v>20</v>
          </cell>
          <cell r="CD7">
            <v>100</v>
          </cell>
          <cell r="CE7">
            <v>20</v>
          </cell>
          <cell r="CF7">
            <v>20</v>
          </cell>
          <cell r="CG7">
            <v>20</v>
          </cell>
          <cell r="CH7">
            <v>25</v>
          </cell>
          <cell r="CI7">
            <v>20</v>
          </cell>
          <cell r="CJ7">
            <v>160</v>
          </cell>
          <cell r="CK7">
            <v>90</v>
          </cell>
          <cell r="CL7">
            <v>15</v>
          </cell>
          <cell r="CM7">
            <v>15</v>
          </cell>
          <cell r="CN7">
            <v>25</v>
          </cell>
          <cell r="CO7">
            <v>20</v>
          </cell>
          <cell r="CP7">
            <v>15</v>
          </cell>
          <cell r="CQ7">
            <v>35</v>
          </cell>
          <cell r="CR7">
            <v>10</v>
          </cell>
          <cell r="CS7">
            <v>10</v>
          </cell>
          <cell r="CT7">
            <v>10</v>
          </cell>
          <cell r="CU7">
            <v>10</v>
          </cell>
          <cell r="CV7">
            <v>0</v>
          </cell>
          <cell r="CW7">
            <v>30</v>
          </cell>
          <cell r="CX7">
            <v>5</v>
          </cell>
          <cell r="CY7">
            <v>5</v>
          </cell>
          <cell r="CZ7">
            <v>5</v>
          </cell>
          <cell r="DA7">
            <v>5</v>
          </cell>
          <cell r="DB7">
            <v>5</v>
          </cell>
          <cell r="DC7">
            <v>35</v>
          </cell>
          <cell r="DD7">
            <v>20</v>
          </cell>
          <cell r="DE7">
            <v>0</v>
          </cell>
          <cell r="DF7">
            <v>5</v>
          </cell>
          <cell r="DG7">
            <v>0</v>
          </cell>
          <cell r="DH7">
            <v>10</v>
          </cell>
          <cell r="DI7">
            <v>5</v>
          </cell>
          <cell r="DJ7">
            <v>10</v>
          </cell>
          <cell r="DK7">
            <v>5</v>
          </cell>
          <cell r="DL7">
            <v>5</v>
          </cell>
          <cell r="DM7">
            <v>0</v>
          </cell>
          <cell r="DN7">
            <v>0</v>
          </cell>
          <cell r="DO7">
            <v>5</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52.8</v>
          </cell>
          <cell r="EE7">
            <v>780</v>
          </cell>
          <cell r="EF7">
            <v>80</v>
          </cell>
          <cell r="EG7">
            <v>20</v>
          </cell>
          <cell r="EH7">
            <v>5</v>
          </cell>
          <cell r="EI7">
            <v>5</v>
          </cell>
          <cell r="EJ7">
            <v>5</v>
          </cell>
          <cell r="EK7">
            <v>0</v>
          </cell>
          <cell r="EL7">
            <v>5</v>
          </cell>
          <cell r="EM7">
            <v>25</v>
          </cell>
          <cell r="EN7">
            <v>5</v>
          </cell>
          <cell r="EO7">
            <v>5</v>
          </cell>
          <cell r="EP7">
            <v>5</v>
          </cell>
          <cell r="EQ7">
            <v>5</v>
          </cell>
          <cell r="ER7">
            <v>5</v>
          </cell>
          <cell r="ES7">
            <v>25</v>
          </cell>
          <cell r="ET7">
            <v>5</v>
          </cell>
          <cell r="EU7">
            <v>5</v>
          </cell>
          <cell r="EV7">
            <v>0</v>
          </cell>
          <cell r="EW7">
            <v>10</v>
          </cell>
          <cell r="EX7">
            <v>5</v>
          </cell>
          <cell r="EY7">
            <v>65</v>
          </cell>
          <cell r="EZ7">
            <v>35</v>
          </cell>
          <cell r="FA7">
            <v>10</v>
          </cell>
          <cell r="FB7">
            <v>5</v>
          </cell>
          <cell r="FC7">
            <v>10</v>
          </cell>
          <cell r="FD7">
            <v>10</v>
          </cell>
          <cell r="FE7">
            <v>5</v>
          </cell>
          <cell r="FF7">
            <v>35</v>
          </cell>
          <cell r="FG7">
            <v>10</v>
          </cell>
          <cell r="FH7">
            <v>5</v>
          </cell>
          <cell r="FI7">
            <v>10</v>
          </cell>
          <cell r="FJ7">
            <v>5</v>
          </cell>
          <cell r="FK7">
            <v>5</v>
          </cell>
          <cell r="FL7">
            <v>50</v>
          </cell>
          <cell r="FM7">
            <v>25</v>
          </cell>
          <cell r="FN7">
            <v>5</v>
          </cell>
          <cell r="FO7">
            <v>5</v>
          </cell>
          <cell r="FP7">
            <v>5</v>
          </cell>
          <cell r="FQ7">
            <v>5</v>
          </cell>
          <cell r="FR7">
            <v>5</v>
          </cell>
          <cell r="FS7">
            <v>30</v>
          </cell>
          <cell r="FT7">
            <v>10</v>
          </cell>
          <cell r="FU7">
            <v>10</v>
          </cell>
          <cell r="FV7">
            <v>5</v>
          </cell>
          <cell r="FW7">
            <v>0</v>
          </cell>
          <cell r="FX7">
            <v>5</v>
          </cell>
          <cell r="FY7">
            <v>85</v>
          </cell>
          <cell r="FZ7">
            <v>40</v>
          </cell>
          <cell r="GA7">
            <v>5</v>
          </cell>
          <cell r="GB7">
            <v>5</v>
          </cell>
          <cell r="GC7">
            <v>5</v>
          </cell>
          <cell r="GD7">
            <v>10</v>
          </cell>
          <cell r="GE7">
            <v>15</v>
          </cell>
          <cell r="GF7">
            <v>45</v>
          </cell>
          <cell r="GG7">
            <v>10</v>
          </cell>
          <cell r="GH7">
            <v>5</v>
          </cell>
          <cell r="GI7">
            <v>10</v>
          </cell>
          <cell r="GJ7">
            <v>15</v>
          </cell>
          <cell r="GK7">
            <v>10</v>
          </cell>
          <cell r="GL7">
            <v>155</v>
          </cell>
          <cell r="GM7">
            <v>65</v>
          </cell>
          <cell r="GN7">
            <v>5</v>
          </cell>
          <cell r="GO7">
            <v>10</v>
          </cell>
          <cell r="GP7">
            <v>15</v>
          </cell>
          <cell r="GQ7">
            <v>15</v>
          </cell>
          <cell r="GR7">
            <v>20</v>
          </cell>
          <cell r="GS7">
            <v>90</v>
          </cell>
          <cell r="GT7">
            <v>20</v>
          </cell>
          <cell r="GU7">
            <v>25</v>
          </cell>
          <cell r="GV7">
            <v>15</v>
          </cell>
          <cell r="GW7">
            <v>20</v>
          </cell>
          <cell r="GX7">
            <v>5</v>
          </cell>
          <cell r="GY7">
            <v>190</v>
          </cell>
          <cell r="GZ7">
            <v>95</v>
          </cell>
          <cell r="HA7">
            <v>10</v>
          </cell>
          <cell r="HB7">
            <v>15</v>
          </cell>
          <cell r="HC7">
            <v>30</v>
          </cell>
          <cell r="HD7">
            <v>10</v>
          </cell>
          <cell r="HE7">
            <v>30</v>
          </cell>
          <cell r="HF7">
            <v>90</v>
          </cell>
          <cell r="HG7">
            <v>20</v>
          </cell>
          <cell r="HH7">
            <v>25</v>
          </cell>
          <cell r="HI7">
            <v>15</v>
          </cell>
          <cell r="HJ7">
            <v>15</v>
          </cell>
          <cell r="HK7">
            <v>20</v>
          </cell>
          <cell r="HL7">
            <v>115</v>
          </cell>
          <cell r="HM7">
            <v>65</v>
          </cell>
          <cell r="HN7">
            <v>15</v>
          </cell>
          <cell r="HO7">
            <v>5</v>
          </cell>
          <cell r="HP7">
            <v>15</v>
          </cell>
          <cell r="HQ7">
            <v>15</v>
          </cell>
          <cell r="HR7">
            <v>15</v>
          </cell>
          <cell r="HS7">
            <v>30</v>
          </cell>
          <cell r="HT7">
            <v>5</v>
          </cell>
          <cell r="HU7">
            <v>5</v>
          </cell>
          <cell r="HV7">
            <v>10</v>
          </cell>
          <cell r="HW7">
            <v>5</v>
          </cell>
          <cell r="HX7">
            <v>5</v>
          </cell>
          <cell r="HY7">
            <v>20</v>
          </cell>
          <cell r="HZ7">
            <v>5</v>
          </cell>
          <cell r="IA7">
            <v>5</v>
          </cell>
          <cell r="IB7">
            <v>5</v>
          </cell>
          <cell r="IC7">
            <v>10</v>
          </cell>
          <cell r="ID7">
            <v>0</v>
          </cell>
          <cell r="IE7">
            <v>35</v>
          </cell>
          <cell r="IF7">
            <v>25</v>
          </cell>
          <cell r="IG7">
            <v>10</v>
          </cell>
          <cell r="IH7">
            <v>5</v>
          </cell>
          <cell r="II7">
            <v>10</v>
          </cell>
          <cell r="IJ7">
            <v>0</v>
          </cell>
          <cell r="IK7">
            <v>5</v>
          </cell>
          <cell r="IL7">
            <v>15</v>
          </cell>
          <cell r="IM7">
            <v>0</v>
          </cell>
          <cell r="IN7">
            <v>5</v>
          </cell>
          <cell r="IO7">
            <v>0</v>
          </cell>
          <cell r="IP7">
            <v>0</v>
          </cell>
          <cell r="IQ7">
            <v>0</v>
          </cell>
          <cell r="IR7">
            <v>5</v>
          </cell>
          <cell r="IS7">
            <v>0</v>
          </cell>
          <cell r="IT7">
            <v>0</v>
          </cell>
          <cell r="IU7">
            <v>0</v>
          </cell>
          <cell r="IV7">
            <v>0</v>
          </cell>
          <cell r="IW7">
            <v>0</v>
          </cell>
          <cell r="IX7">
            <v>5901037</v>
          </cell>
          <cell r="IY7">
            <v>0</v>
          </cell>
          <cell r="IZ7">
            <v>0</v>
          </cell>
          <cell r="JA7">
            <v>0</v>
          </cell>
          <cell r="JB7">
            <v>0</v>
          </cell>
          <cell r="JC7">
            <v>0</v>
          </cell>
          <cell r="JD7">
            <v>0</v>
          </cell>
          <cell r="JE7">
            <v>0</v>
          </cell>
          <cell r="JF7">
            <v>51.8</v>
          </cell>
        </row>
        <row r="8">
          <cell r="A8">
            <v>5901017</v>
          </cell>
          <cell r="B8" t="str">
            <v>East Kootenay A</v>
          </cell>
          <cell r="C8">
            <v>1000</v>
          </cell>
          <cell r="D8">
            <v>155</v>
          </cell>
          <cell r="E8">
            <v>65</v>
          </cell>
          <cell r="F8">
            <v>10</v>
          </cell>
          <cell r="G8">
            <v>15</v>
          </cell>
          <cell r="H8">
            <v>15</v>
          </cell>
          <cell r="I8">
            <v>15</v>
          </cell>
          <cell r="J8">
            <v>10</v>
          </cell>
          <cell r="K8">
            <v>45</v>
          </cell>
          <cell r="L8">
            <v>15</v>
          </cell>
          <cell r="M8">
            <v>10</v>
          </cell>
          <cell r="N8">
            <v>10</v>
          </cell>
          <cell r="O8">
            <v>10</v>
          </cell>
          <cell r="P8">
            <v>5</v>
          </cell>
          <cell r="Q8">
            <v>45</v>
          </cell>
          <cell r="R8">
            <v>5</v>
          </cell>
          <cell r="S8">
            <v>10</v>
          </cell>
          <cell r="T8">
            <v>5</v>
          </cell>
          <cell r="U8">
            <v>10</v>
          </cell>
          <cell r="V8">
            <v>15</v>
          </cell>
          <cell r="W8">
            <v>105</v>
          </cell>
          <cell r="X8">
            <v>45</v>
          </cell>
          <cell r="Y8">
            <v>10</v>
          </cell>
          <cell r="Z8">
            <v>10</v>
          </cell>
          <cell r="AA8">
            <v>10</v>
          </cell>
          <cell r="AB8">
            <v>10</v>
          </cell>
          <cell r="AC8">
            <v>10</v>
          </cell>
          <cell r="AD8">
            <v>50</v>
          </cell>
          <cell r="AE8">
            <v>5</v>
          </cell>
          <cell r="AF8">
            <v>10</v>
          </cell>
          <cell r="AG8">
            <v>10</v>
          </cell>
          <cell r="AH8">
            <v>15</v>
          </cell>
          <cell r="AI8">
            <v>10</v>
          </cell>
          <cell r="AJ8">
            <v>155</v>
          </cell>
          <cell r="AK8">
            <v>65</v>
          </cell>
          <cell r="AL8">
            <v>15</v>
          </cell>
          <cell r="AM8">
            <v>15</v>
          </cell>
          <cell r="AN8">
            <v>15</v>
          </cell>
          <cell r="AO8">
            <v>15</v>
          </cell>
          <cell r="AP8">
            <v>10</v>
          </cell>
          <cell r="AQ8">
            <v>85</v>
          </cell>
          <cell r="AR8">
            <v>15</v>
          </cell>
          <cell r="AS8">
            <v>20</v>
          </cell>
          <cell r="AT8">
            <v>15</v>
          </cell>
          <cell r="AU8">
            <v>20</v>
          </cell>
          <cell r="AV8">
            <v>15</v>
          </cell>
          <cell r="AW8">
            <v>150</v>
          </cell>
          <cell r="AX8">
            <v>65</v>
          </cell>
          <cell r="AY8">
            <v>10</v>
          </cell>
          <cell r="AZ8">
            <v>15</v>
          </cell>
          <cell r="BA8">
            <v>10</v>
          </cell>
          <cell r="BB8">
            <v>15</v>
          </cell>
          <cell r="BC8">
            <v>10</v>
          </cell>
          <cell r="BD8">
            <v>85</v>
          </cell>
          <cell r="BE8">
            <v>20</v>
          </cell>
          <cell r="BF8">
            <v>15</v>
          </cell>
          <cell r="BG8">
            <v>20</v>
          </cell>
          <cell r="BH8">
            <v>15</v>
          </cell>
          <cell r="BI8">
            <v>20</v>
          </cell>
          <cell r="BJ8">
            <v>150</v>
          </cell>
          <cell r="BK8">
            <v>65</v>
          </cell>
          <cell r="BL8">
            <v>15</v>
          </cell>
          <cell r="BM8">
            <v>10</v>
          </cell>
          <cell r="BN8">
            <v>15</v>
          </cell>
          <cell r="BO8">
            <v>15</v>
          </cell>
          <cell r="BP8">
            <v>15</v>
          </cell>
          <cell r="BQ8">
            <v>85</v>
          </cell>
          <cell r="BR8">
            <v>20</v>
          </cell>
          <cell r="BS8">
            <v>15</v>
          </cell>
          <cell r="BT8">
            <v>15</v>
          </cell>
          <cell r="BU8">
            <v>15</v>
          </cell>
          <cell r="BV8">
            <v>15</v>
          </cell>
          <cell r="BW8">
            <v>175</v>
          </cell>
          <cell r="BX8">
            <v>100</v>
          </cell>
          <cell r="BY8">
            <v>20</v>
          </cell>
          <cell r="BZ8">
            <v>20</v>
          </cell>
          <cell r="CA8">
            <v>20</v>
          </cell>
          <cell r="CB8">
            <v>20</v>
          </cell>
          <cell r="CC8">
            <v>20</v>
          </cell>
          <cell r="CD8">
            <v>70</v>
          </cell>
          <cell r="CE8">
            <v>15</v>
          </cell>
          <cell r="CF8">
            <v>10</v>
          </cell>
          <cell r="CG8">
            <v>10</v>
          </cell>
          <cell r="CH8">
            <v>20</v>
          </cell>
          <cell r="CI8">
            <v>15</v>
          </cell>
          <cell r="CJ8">
            <v>110</v>
          </cell>
          <cell r="CK8">
            <v>50</v>
          </cell>
          <cell r="CL8">
            <v>10</v>
          </cell>
          <cell r="CM8">
            <v>10</v>
          </cell>
          <cell r="CN8">
            <v>10</v>
          </cell>
          <cell r="CO8">
            <v>10</v>
          </cell>
          <cell r="CP8">
            <v>10</v>
          </cell>
          <cell r="CQ8">
            <v>45</v>
          </cell>
          <cell r="CR8">
            <v>5</v>
          </cell>
          <cell r="CS8">
            <v>0</v>
          </cell>
          <cell r="CT8">
            <v>15</v>
          </cell>
          <cell r="CU8">
            <v>15</v>
          </cell>
          <cell r="CV8">
            <v>10</v>
          </cell>
          <cell r="CW8">
            <v>10</v>
          </cell>
          <cell r="CX8">
            <v>5</v>
          </cell>
          <cell r="CY8">
            <v>0</v>
          </cell>
          <cell r="CZ8">
            <v>0</v>
          </cell>
          <cell r="DA8">
            <v>0</v>
          </cell>
          <cell r="DB8">
            <v>5</v>
          </cell>
          <cell r="DC8">
            <v>10</v>
          </cell>
          <cell r="DD8">
            <v>10</v>
          </cell>
          <cell r="DE8">
            <v>5</v>
          </cell>
          <cell r="DF8">
            <v>5</v>
          </cell>
          <cell r="DG8">
            <v>0</v>
          </cell>
          <cell r="DH8">
            <v>0</v>
          </cell>
          <cell r="DI8">
            <v>0</v>
          </cell>
          <cell r="DJ8">
            <v>5</v>
          </cell>
          <cell r="DK8">
            <v>0</v>
          </cell>
          <cell r="DL8">
            <v>0</v>
          </cell>
          <cell r="DM8">
            <v>0</v>
          </cell>
          <cell r="DN8">
            <v>0</v>
          </cell>
          <cell r="DO8">
            <v>0</v>
          </cell>
          <cell r="DP8">
            <v>5</v>
          </cell>
          <cell r="DQ8">
            <v>5</v>
          </cell>
          <cell r="DR8">
            <v>0</v>
          </cell>
          <cell r="DS8">
            <v>0</v>
          </cell>
          <cell r="DT8">
            <v>0</v>
          </cell>
          <cell r="DU8">
            <v>5</v>
          </cell>
          <cell r="DV8">
            <v>0</v>
          </cell>
          <cell r="DW8">
            <v>0</v>
          </cell>
          <cell r="DX8">
            <v>0</v>
          </cell>
          <cell r="DY8">
            <v>0</v>
          </cell>
          <cell r="DZ8">
            <v>0</v>
          </cell>
          <cell r="EA8">
            <v>0</v>
          </cell>
          <cell r="EB8">
            <v>0</v>
          </cell>
          <cell r="EC8">
            <v>0</v>
          </cell>
          <cell r="ED8">
            <v>41.5</v>
          </cell>
          <cell r="EE8">
            <v>895</v>
          </cell>
          <cell r="EF8">
            <v>150</v>
          </cell>
          <cell r="EG8">
            <v>45</v>
          </cell>
          <cell r="EH8">
            <v>10</v>
          </cell>
          <cell r="EI8">
            <v>10</v>
          </cell>
          <cell r="EJ8">
            <v>10</v>
          </cell>
          <cell r="EK8">
            <v>20</v>
          </cell>
          <cell r="EL8">
            <v>5</v>
          </cell>
          <cell r="EM8">
            <v>50</v>
          </cell>
          <cell r="EN8">
            <v>15</v>
          </cell>
          <cell r="EO8">
            <v>5</v>
          </cell>
          <cell r="EP8">
            <v>15</v>
          </cell>
          <cell r="EQ8">
            <v>10</v>
          </cell>
          <cell r="ER8">
            <v>10</v>
          </cell>
          <cell r="ES8">
            <v>55</v>
          </cell>
          <cell r="ET8">
            <v>10</v>
          </cell>
          <cell r="EU8">
            <v>10</v>
          </cell>
          <cell r="EV8">
            <v>10</v>
          </cell>
          <cell r="EW8">
            <v>10</v>
          </cell>
          <cell r="EX8">
            <v>10</v>
          </cell>
          <cell r="EY8">
            <v>90</v>
          </cell>
          <cell r="EZ8">
            <v>45</v>
          </cell>
          <cell r="FA8">
            <v>10</v>
          </cell>
          <cell r="FB8">
            <v>5</v>
          </cell>
          <cell r="FC8">
            <v>10</v>
          </cell>
          <cell r="FD8">
            <v>5</v>
          </cell>
          <cell r="FE8">
            <v>15</v>
          </cell>
          <cell r="FF8">
            <v>50</v>
          </cell>
          <cell r="FG8">
            <v>10</v>
          </cell>
          <cell r="FH8">
            <v>10</v>
          </cell>
          <cell r="FI8">
            <v>10</v>
          </cell>
          <cell r="FJ8">
            <v>10</v>
          </cell>
          <cell r="FK8">
            <v>10</v>
          </cell>
          <cell r="FL8">
            <v>130</v>
          </cell>
          <cell r="FM8">
            <v>50</v>
          </cell>
          <cell r="FN8">
            <v>10</v>
          </cell>
          <cell r="FO8">
            <v>10</v>
          </cell>
          <cell r="FP8">
            <v>10</v>
          </cell>
          <cell r="FQ8">
            <v>10</v>
          </cell>
          <cell r="FR8">
            <v>15</v>
          </cell>
          <cell r="FS8">
            <v>75</v>
          </cell>
          <cell r="FT8">
            <v>20</v>
          </cell>
          <cell r="FU8">
            <v>15</v>
          </cell>
          <cell r="FV8">
            <v>15</v>
          </cell>
          <cell r="FW8">
            <v>20</v>
          </cell>
          <cell r="FX8">
            <v>10</v>
          </cell>
          <cell r="FY8">
            <v>145</v>
          </cell>
          <cell r="FZ8">
            <v>65</v>
          </cell>
          <cell r="GA8">
            <v>10</v>
          </cell>
          <cell r="GB8">
            <v>15</v>
          </cell>
          <cell r="GC8">
            <v>15</v>
          </cell>
          <cell r="GD8">
            <v>15</v>
          </cell>
          <cell r="GE8">
            <v>15</v>
          </cell>
          <cell r="GF8">
            <v>80</v>
          </cell>
          <cell r="GG8">
            <v>15</v>
          </cell>
          <cell r="GH8">
            <v>20</v>
          </cell>
          <cell r="GI8">
            <v>10</v>
          </cell>
          <cell r="GJ8">
            <v>15</v>
          </cell>
          <cell r="GK8">
            <v>15</v>
          </cell>
          <cell r="GL8">
            <v>145</v>
          </cell>
          <cell r="GM8">
            <v>55</v>
          </cell>
          <cell r="GN8">
            <v>5</v>
          </cell>
          <cell r="GO8">
            <v>5</v>
          </cell>
          <cell r="GP8">
            <v>10</v>
          </cell>
          <cell r="GQ8">
            <v>20</v>
          </cell>
          <cell r="GR8">
            <v>10</v>
          </cell>
          <cell r="GS8">
            <v>90</v>
          </cell>
          <cell r="GT8">
            <v>15</v>
          </cell>
          <cell r="GU8">
            <v>20</v>
          </cell>
          <cell r="GV8">
            <v>15</v>
          </cell>
          <cell r="GW8">
            <v>15</v>
          </cell>
          <cell r="GX8">
            <v>15</v>
          </cell>
          <cell r="GY8">
            <v>135</v>
          </cell>
          <cell r="GZ8">
            <v>60</v>
          </cell>
          <cell r="HA8">
            <v>15</v>
          </cell>
          <cell r="HB8">
            <v>15</v>
          </cell>
          <cell r="HC8">
            <v>10</v>
          </cell>
          <cell r="HD8">
            <v>10</v>
          </cell>
          <cell r="HE8">
            <v>15</v>
          </cell>
          <cell r="HF8">
            <v>70</v>
          </cell>
          <cell r="HG8">
            <v>20</v>
          </cell>
          <cell r="HH8">
            <v>15</v>
          </cell>
          <cell r="HI8">
            <v>15</v>
          </cell>
          <cell r="HJ8">
            <v>5</v>
          </cell>
          <cell r="HK8">
            <v>15</v>
          </cell>
          <cell r="HL8">
            <v>85</v>
          </cell>
          <cell r="HM8">
            <v>45</v>
          </cell>
          <cell r="HN8">
            <v>10</v>
          </cell>
          <cell r="HO8">
            <v>10</v>
          </cell>
          <cell r="HP8">
            <v>15</v>
          </cell>
          <cell r="HQ8">
            <v>10</v>
          </cell>
          <cell r="HR8">
            <v>5</v>
          </cell>
          <cell r="HS8">
            <v>30</v>
          </cell>
          <cell r="HT8">
            <v>5</v>
          </cell>
          <cell r="HU8">
            <v>5</v>
          </cell>
          <cell r="HV8">
            <v>5</v>
          </cell>
          <cell r="HW8">
            <v>5</v>
          </cell>
          <cell r="HX8">
            <v>10</v>
          </cell>
          <cell r="HY8">
            <v>10</v>
          </cell>
          <cell r="HZ8">
            <v>0</v>
          </cell>
          <cell r="IA8">
            <v>0</v>
          </cell>
          <cell r="IB8">
            <v>0</v>
          </cell>
          <cell r="IC8">
            <v>0</v>
          </cell>
          <cell r="ID8">
            <v>0</v>
          </cell>
          <cell r="IE8">
            <v>10</v>
          </cell>
          <cell r="IF8">
            <v>5</v>
          </cell>
          <cell r="IG8">
            <v>0</v>
          </cell>
          <cell r="IH8">
            <v>5</v>
          </cell>
          <cell r="II8">
            <v>5</v>
          </cell>
          <cell r="IJ8">
            <v>0</v>
          </cell>
          <cell r="IK8">
            <v>0</v>
          </cell>
          <cell r="IL8">
            <v>5</v>
          </cell>
          <cell r="IM8">
            <v>0</v>
          </cell>
          <cell r="IN8">
            <v>0</v>
          </cell>
          <cell r="IO8">
            <v>5</v>
          </cell>
          <cell r="IP8">
            <v>0</v>
          </cell>
          <cell r="IQ8">
            <v>0</v>
          </cell>
          <cell r="IR8">
            <v>0</v>
          </cell>
          <cell r="IS8">
            <v>0</v>
          </cell>
          <cell r="IT8">
            <v>0</v>
          </cell>
          <cell r="IU8">
            <v>0</v>
          </cell>
          <cell r="IV8">
            <v>0</v>
          </cell>
          <cell r="IW8">
            <v>0</v>
          </cell>
          <cell r="IX8">
            <v>5901017</v>
          </cell>
          <cell r="IY8">
            <v>0</v>
          </cell>
          <cell r="IZ8">
            <v>0</v>
          </cell>
          <cell r="JA8">
            <v>0</v>
          </cell>
          <cell r="JB8">
            <v>0</v>
          </cell>
          <cell r="JC8">
            <v>5</v>
          </cell>
          <cell r="JD8">
            <v>0</v>
          </cell>
          <cell r="JE8">
            <v>0</v>
          </cell>
          <cell r="JF8">
            <v>40.299999999999997</v>
          </cell>
        </row>
        <row r="9">
          <cell r="A9">
            <v>5901039</v>
          </cell>
          <cell r="B9" t="str">
            <v>Invermere</v>
          </cell>
          <cell r="C9">
            <v>1380</v>
          </cell>
          <cell r="D9">
            <v>220</v>
          </cell>
          <cell r="E9">
            <v>90</v>
          </cell>
          <cell r="F9">
            <v>15</v>
          </cell>
          <cell r="G9">
            <v>20</v>
          </cell>
          <cell r="H9">
            <v>20</v>
          </cell>
          <cell r="I9">
            <v>15</v>
          </cell>
          <cell r="J9">
            <v>15</v>
          </cell>
          <cell r="K9">
            <v>65</v>
          </cell>
          <cell r="L9">
            <v>15</v>
          </cell>
          <cell r="M9">
            <v>20</v>
          </cell>
          <cell r="N9">
            <v>15</v>
          </cell>
          <cell r="O9">
            <v>10</v>
          </cell>
          <cell r="P9">
            <v>15</v>
          </cell>
          <cell r="Q9">
            <v>65</v>
          </cell>
          <cell r="R9">
            <v>15</v>
          </cell>
          <cell r="S9">
            <v>10</v>
          </cell>
          <cell r="T9">
            <v>5</v>
          </cell>
          <cell r="U9">
            <v>15</v>
          </cell>
          <cell r="V9">
            <v>15</v>
          </cell>
          <cell r="W9">
            <v>160</v>
          </cell>
          <cell r="X9">
            <v>95</v>
          </cell>
          <cell r="Y9">
            <v>20</v>
          </cell>
          <cell r="Z9">
            <v>20</v>
          </cell>
          <cell r="AA9">
            <v>15</v>
          </cell>
          <cell r="AB9">
            <v>25</v>
          </cell>
          <cell r="AC9">
            <v>10</v>
          </cell>
          <cell r="AD9">
            <v>65</v>
          </cell>
          <cell r="AE9">
            <v>20</v>
          </cell>
          <cell r="AF9">
            <v>10</v>
          </cell>
          <cell r="AG9">
            <v>10</v>
          </cell>
          <cell r="AH9">
            <v>10</v>
          </cell>
          <cell r="AI9">
            <v>15</v>
          </cell>
          <cell r="AJ9">
            <v>145</v>
          </cell>
          <cell r="AK9">
            <v>70</v>
          </cell>
          <cell r="AL9">
            <v>10</v>
          </cell>
          <cell r="AM9">
            <v>15</v>
          </cell>
          <cell r="AN9">
            <v>10</v>
          </cell>
          <cell r="AO9">
            <v>20</v>
          </cell>
          <cell r="AP9">
            <v>15</v>
          </cell>
          <cell r="AQ9">
            <v>80</v>
          </cell>
          <cell r="AR9">
            <v>20</v>
          </cell>
          <cell r="AS9">
            <v>20</v>
          </cell>
          <cell r="AT9">
            <v>15</v>
          </cell>
          <cell r="AU9">
            <v>10</v>
          </cell>
          <cell r="AV9">
            <v>15</v>
          </cell>
          <cell r="AW9">
            <v>170</v>
          </cell>
          <cell r="AX9">
            <v>80</v>
          </cell>
          <cell r="AY9">
            <v>20</v>
          </cell>
          <cell r="AZ9">
            <v>15</v>
          </cell>
          <cell r="BA9">
            <v>15</v>
          </cell>
          <cell r="BB9">
            <v>15</v>
          </cell>
          <cell r="BC9">
            <v>10</v>
          </cell>
          <cell r="BD9">
            <v>85</v>
          </cell>
          <cell r="BE9">
            <v>15</v>
          </cell>
          <cell r="BF9">
            <v>10</v>
          </cell>
          <cell r="BG9">
            <v>20</v>
          </cell>
          <cell r="BH9">
            <v>20</v>
          </cell>
          <cell r="BI9">
            <v>20</v>
          </cell>
          <cell r="BJ9">
            <v>200</v>
          </cell>
          <cell r="BK9">
            <v>100</v>
          </cell>
          <cell r="BL9">
            <v>15</v>
          </cell>
          <cell r="BM9">
            <v>25</v>
          </cell>
          <cell r="BN9">
            <v>20</v>
          </cell>
          <cell r="BO9">
            <v>25</v>
          </cell>
          <cell r="BP9">
            <v>25</v>
          </cell>
          <cell r="BQ9">
            <v>105</v>
          </cell>
          <cell r="BR9">
            <v>25</v>
          </cell>
          <cell r="BS9">
            <v>20</v>
          </cell>
          <cell r="BT9">
            <v>25</v>
          </cell>
          <cell r="BU9">
            <v>15</v>
          </cell>
          <cell r="BV9">
            <v>20</v>
          </cell>
          <cell r="BW9">
            <v>240</v>
          </cell>
          <cell r="BX9">
            <v>140</v>
          </cell>
          <cell r="BY9">
            <v>30</v>
          </cell>
          <cell r="BZ9">
            <v>35</v>
          </cell>
          <cell r="CA9">
            <v>30</v>
          </cell>
          <cell r="CB9">
            <v>25</v>
          </cell>
          <cell r="CC9">
            <v>25</v>
          </cell>
          <cell r="CD9">
            <v>100</v>
          </cell>
          <cell r="CE9">
            <v>15</v>
          </cell>
          <cell r="CF9">
            <v>30</v>
          </cell>
          <cell r="CG9">
            <v>20</v>
          </cell>
          <cell r="CH9">
            <v>15</v>
          </cell>
          <cell r="CI9">
            <v>15</v>
          </cell>
          <cell r="CJ9">
            <v>165</v>
          </cell>
          <cell r="CK9">
            <v>50</v>
          </cell>
          <cell r="CL9">
            <v>15</v>
          </cell>
          <cell r="CM9">
            <v>5</v>
          </cell>
          <cell r="CN9">
            <v>5</v>
          </cell>
          <cell r="CO9">
            <v>10</v>
          </cell>
          <cell r="CP9">
            <v>10</v>
          </cell>
          <cell r="CQ9">
            <v>60</v>
          </cell>
          <cell r="CR9">
            <v>10</v>
          </cell>
          <cell r="CS9">
            <v>15</v>
          </cell>
          <cell r="CT9">
            <v>10</v>
          </cell>
          <cell r="CU9">
            <v>5</v>
          </cell>
          <cell r="CV9">
            <v>10</v>
          </cell>
          <cell r="CW9">
            <v>55</v>
          </cell>
          <cell r="CX9">
            <v>15</v>
          </cell>
          <cell r="CY9">
            <v>5</v>
          </cell>
          <cell r="CZ9">
            <v>5</v>
          </cell>
          <cell r="DA9">
            <v>15</v>
          </cell>
          <cell r="DB9">
            <v>10</v>
          </cell>
          <cell r="DC9">
            <v>75</v>
          </cell>
          <cell r="DD9">
            <v>30</v>
          </cell>
          <cell r="DE9">
            <v>5</v>
          </cell>
          <cell r="DF9">
            <v>5</v>
          </cell>
          <cell r="DG9">
            <v>10</v>
          </cell>
          <cell r="DH9">
            <v>10</v>
          </cell>
          <cell r="DI9">
            <v>10</v>
          </cell>
          <cell r="DJ9">
            <v>30</v>
          </cell>
          <cell r="DK9">
            <v>0</v>
          </cell>
          <cell r="DL9">
            <v>5</v>
          </cell>
          <cell r="DM9">
            <v>15</v>
          </cell>
          <cell r="DN9">
            <v>5</v>
          </cell>
          <cell r="DO9">
            <v>5</v>
          </cell>
          <cell r="DP9">
            <v>15</v>
          </cell>
          <cell r="DQ9">
            <v>15</v>
          </cell>
          <cell r="DR9">
            <v>5</v>
          </cell>
          <cell r="DS9">
            <v>0</v>
          </cell>
          <cell r="DT9">
            <v>5</v>
          </cell>
          <cell r="DU9">
            <v>0</v>
          </cell>
          <cell r="DV9">
            <v>0</v>
          </cell>
          <cell r="DW9">
            <v>0</v>
          </cell>
          <cell r="DX9">
            <v>0</v>
          </cell>
          <cell r="DY9">
            <v>0</v>
          </cell>
          <cell r="DZ9">
            <v>0</v>
          </cell>
          <cell r="EA9">
            <v>0</v>
          </cell>
          <cell r="EB9">
            <v>0</v>
          </cell>
          <cell r="EC9">
            <v>0</v>
          </cell>
          <cell r="ED9">
            <v>44.7</v>
          </cell>
          <cell r="EE9">
            <v>1575</v>
          </cell>
          <cell r="EF9">
            <v>240</v>
          </cell>
          <cell r="EG9">
            <v>70</v>
          </cell>
          <cell r="EH9">
            <v>15</v>
          </cell>
          <cell r="EI9">
            <v>15</v>
          </cell>
          <cell r="EJ9">
            <v>10</v>
          </cell>
          <cell r="EK9">
            <v>15</v>
          </cell>
          <cell r="EL9">
            <v>10</v>
          </cell>
          <cell r="EM9">
            <v>80</v>
          </cell>
          <cell r="EN9">
            <v>15</v>
          </cell>
          <cell r="EO9">
            <v>15</v>
          </cell>
          <cell r="EP9">
            <v>20</v>
          </cell>
          <cell r="EQ9">
            <v>10</v>
          </cell>
          <cell r="ER9">
            <v>15</v>
          </cell>
          <cell r="ES9">
            <v>95</v>
          </cell>
          <cell r="ET9">
            <v>20</v>
          </cell>
          <cell r="EU9">
            <v>20</v>
          </cell>
          <cell r="EV9">
            <v>15</v>
          </cell>
          <cell r="EW9">
            <v>25</v>
          </cell>
          <cell r="EX9">
            <v>15</v>
          </cell>
          <cell r="EY9">
            <v>170</v>
          </cell>
          <cell r="EZ9">
            <v>105</v>
          </cell>
          <cell r="FA9">
            <v>20</v>
          </cell>
          <cell r="FB9">
            <v>15</v>
          </cell>
          <cell r="FC9">
            <v>30</v>
          </cell>
          <cell r="FD9">
            <v>25</v>
          </cell>
          <cell r="FE9">
            <v>20</v>
          </cell>
          <cell r="FF9">
            <v>70</v>
          </cell>
          <cell r="FG9">
            <v>15</v>
          </cell>
          <cell r="FH9">
            <v>10</v>
          </cell>
          <cell r="FI9">
            <v>20</v>
          </cell>
          <cell r="FJ9">
            <v>10</v>
          </cell>
          <cell r="FK9">
            <v>15</v>
          </cell>
          <cell r="FL9">
            <v>160</v>
          </cell>
          <cell r="FM9">
            <v>65</v>
          </cell>
          <cell r="FN9">
            <v>15</v>
          </cell>
          <cell r="FO9">
            <v>15</v>
          </cell>
          <cell r="FP9">
            <v>15</v>
          </cell>
          <cell r="FQ9">
            <v>5</v>
          </cell>
          <cell r="FR9">
            <v>10</v>
          </cell>
          <cell r="FS9">
            <v>95</v>
          </cell>
          <cell r="FT9">
            <v>25</v>
          </cell>
          <cell r="FU9">
            <v>25</v>
          </cell>
          <cell r="FV9">
            <v>15</v>
          </cell>
          <cell r="FW9">
            <v>10</v>
          </cell>
          <cell r="FX9">
            <v>25</v>
          </cell>
          <cell r="FY9">
            <v>190</v>
          </cell>
          <cell r="FZ9">
            <v>100</v>
          </cell>
          <cell r="GA9">
            <v>25</v>
          </cell>
          <cell r="GB9">
            <v>25</v>
          </cell>
          <cell r="GC9">
            <v>15</v>
          </cell>
          <cell r="GD9">
            <v>15</v>
          </cell>
          <cell r="GE9">
            <v>20</v>
          </cell>
          <cell r="GF9">
            <v>85</v>
          </cell>
          <cell r="GG9">
            <v>20</v>
          </cell>
          <cell r="GH9">
            <v>15</v>
          </cell>
          <cell r="GI9">
            <v>10</v>
          </cell>
          <cell r="GJ9">
            <v>25</v>
          </cell>
          <cell r="GK9">
            <v>15</v>
          </cell>
          <cell r="GL9">
            <v>235</v>
          </cell>
          <cell r="GM9">
            <v>105</v>
          </cell>
          <cell r="GN9">
            <v>20</v>
          </cell>
          <cell r="GO9">
            <v>10</v>
          </cell>
          <cell r="GP9">
            <v>25</v>
          </cell>
          <cell r="GQ9">
            <v>20</v>
          </cell>
          <cell r="GR9">
            <v>30</v>
          </cell>
          <cell r="GS9">
            <v>130</v>
          </cell>
          <cell r="GT9">
            <v>30</v>
          </cell>
          <cell r="GU9">
            <v>20</v>
          </cell>
          <cell r="GV9">
            <v>25</v>
          </cell>
          <cell r="GW9">
            <v>35</v>
          </cell>
          <cell r="GX9">
            <v>30</v>
          </cell>
          <cell r="GY9">
            <v>230</v>
          </cell>
          <cell r="GZ9">
            <v>140</v>
          </cell>
          <cell r="HA9">
            <v>25</v>
          </cell>
          <cell r="HB9">
            <v>30</v>
          </cell>
          <cell r="HC9">
            <v>20</v>
          </cell>
          <cell r="HD9">
            <v>30</v>
          </cell>
          <cell r="HE9">
            <v>30</v>
          </cell>
          <cell r="HF9">
            <v>90</v>
          </cell>
          <cell r="HG9">
            <v>20</v>
          </cell>
          <cell r="HH9">
            <v>15</v>
          </cell>
          <cell r="HI9">
            <v>20</v>
          </cell>
          <cell r="HJ9">
            <v>15</v>
          </cell>
          <cell r="HK9">
            <v>20</v>
          </cell>
          <cell r="HL9">
            <v>180</v>
          </cell>
          <cell r="HM9">
            <v>65</v>
          </cell>
          <cell r="HN9">
            <v>15</v>
          </cell>
          <cell r="HO9">
            <v>10</v>
          </cell>
          <cell r="HP9">
            <v>15</v>
          </cell>
          <cell r="HQ9">
            <v>20</v>
          </cell>
          <cell r="HR9">
            <v>10</v>
          </cell>
          <cell r="HS9">
            <v>50</v>
          </cell>
          <cell r="HT9">
            <v>10</v>
          </cell>
          <cell r="HU9">
            <v>15</v>
          </cell>
          <cell r="HV9">
            <v>5</v>
          </cell>
          <cell r="HW9">
            <v>10</v>
          </cell>
          <cell r="HX9">
            <v>5</v>
          </cell>
          <cell r="HY9">
            <v>65</v>
          </cell>
          <cell r="HZ9">
            <v>15</v>
          </cell>
          <cell r="IA9">
            <v>10</v>
          </cell>
          <cell r="IB9">
            <v>5</v>
          </cell>
          <cell r="IC9">
            <v>10</v>
          </cell>
          <cell r="ID9">
            <v>20</v>
          </cell>
          <cell r="IE9">
            <v>170</v>
          </cell>
          <cell r="IF9">
            <v>100</v>
          </cell>
          <cell r="IG9">
            <v>15</v>
          </cell>
          <cell r="IH9">
            <v>15</v>
          </cell>
          <cell r="II9">
            <v>20</v>
          </cell>
          <cell r="IJ9">
            <v>20</v>
          </cell>
          <cell r="IK9">
            <v>25</v>
          </cell>
          <cell r="IL9">
            <v>45</v>
          </cell>
          <cell r="IM9">
            <v>5</v>
          </cell>
          <cell r="IN9">
            <v>10</v>
          </cell>
          <cell r="IO9">
            <v>10</v>
          </cell>
          <cell r="IP9">
            <v>15</v>
          </cell>
          <cell r="IQ9">
            <v>5</v>
          </cell>
          <cell r="IR9">
            <v>20</v>
          </cell>
          <cell r="IS9">
            <v>5</v>
          </cell>
          <cell r="IT9">
            <v>5</v>
          </cell>
          <cell r="IU9">
            <v>5</v>
          </cell>
          <cell r="IV9">
            <v>0</v>
          </cell>
          <cell r="IW9">
            <v>5</v>
          </cell>
          <cell r="IX9">
            <v>5901039</v>
          </cell>
          <cell r="IY9">
            <v>10</v>
          </cell>
          <cell r="IZ9">
            <v>10</v>
          </cell>
          <cell r="JA9">
            <v>0</v>
          </cell>
          <cell r="JB9">
            <v>5</v>
          </cell>
          <cell r="JC9">
            <v>0</v>
          </cell>
          <cell r="JD9">
            <v>0</v>
          </cell>
          <cell r="JE9">
            <v>0</v>
          </cell>
          <cell r="JF9">
            <v>46.9</v>
          </cell>
        </row>
        <row r="10">
          <cell r="A10">
            <v>5901801</v>
          </cell>
          <cell r="B10" t="str">
            <v>Tobacco Plains 2</v>
          </cell>
          <cell r="C10">
            <v>30</v>
          </cell>
          <cell r="D10">
            <v>0</v>
          </cell>
          <cell r="E10">
            <v>0</v>
          </cell>
          <cell r="F10">
            <v>0</v>
          </cell>
          <cell r="G10">
            <v>5</v>
          </cell>
          <cell r="H10">
            <v>0</v>
          </cell>
          <cell r="I10">
            <v>0</v>
          </cell>
          <cell r="J10">
            <v>0</v>
          </cell>
          <cell r="K10">
            <v>0</v>
          </cell>
          <cell r="L10">
            <v>0</v>
          </cell>
          <cell r="M10">
            <v>0</v>
          </cell>
          <cell r="N10">
            <v>0</v>
          </cell>
          <cell r="O10">
            <v>0</v>
          </cell>
          <cell r="P10">
            <v>0</v>
          </cell>
          <cell r="Q10">
            <v>5</v>
          </cell>
          <cell r="R10">
            <v>0</v>
          </cell>
          <cell r="S10">
            <v>0</v>
          </cell>
          <cell r="T10">
            <v>0</v>
          </cell>
          <cell r="U10">
            <v>5</v>
          </cell>
          <cell r="V10">
            <v>0</v>
          </cell>
          <cell r="W10">
            <v>5</v>
          </cell>
          <cell r="X10">
            <v>5</v>
          </cell>
          <cell r="Y10">
            <v>0</v>
          </cell>
          <cell r="Z10">
            <v>0</v>
          </cell>
          <cell r="AA10">
            <v>0</v>
          </cell>
          <cell r="AB10">
            <v>0</v>
          </cell>
          <cell r="AC10">
            <v>0</v>
          </cell>
          <cell r="AD10">
            <v>5</v>
          </cell>
          <cell r="AE10">
            <v>0</v>
          </cell>
          <cell r="AF10">
            <v>5</v>
          </cell>
          <cell r="AG10">
            <v>0</v>
          </cell>
          <cell r="AH10">
            <v>0</v>
          </cell>
          <cell r="AI10">
            <v>0</v>
          </cell>
          <cell r="AJ10">
            <v>5</v>
          </cell>
          <cell r="AK10">
            <v>0</v>
          </cell>
          <cell r="AL10">
            <v>0</v>
          </cell>
          <cell r="AM10">
            <v>0</v>
          </cell>
          <cell r="AN10">
            <v>0</v>
          </cell>
          <cell r="AO10">
            <v>5</v>
          </cell>
          <cell r="AP10">
            <v>0</v>
          </cell>
          <cell r="AQ10">
            <v>0</v>
          </cell>
          <cell r="AR10">
            <v>0</v>
          </cell>
          <cell r="AS10">
            <v>0</v>
          </cell>
          <cell r="AT10">
            <v>0</v>
          </cell>
          <cell r="AU10">
            <v>0</v>
          </cell>
          <cell r="AV10">
            <v>0</v>
          </cell>
          <cell r="AW10">
            <v>5</v>
          </cell>
          <cell r="AX10">
            <v>0</v>
          </cell>
          <cell r="AY10">
            <v>0</v>
          </cell>
          <cell r="AZ10">
            <v>0</v>
          </cell>
          <cell r="BA10">
            <v>5</v>
          </cell>
          <cell r="BB10">
            <v>0</v>
          </cell>
          <cell r="BC10">
            <v>0</v>
          </cell>
          <cell r="BD10">
            <v>0</v>
          </cell>
          <cell r="BE10">
            <v>0</v>
          </cell>
          <cell r="BF10">
            <v>0</v>
          </cell>
          <cell r="BG10">
            <v>0</v>
          </cell>
          <cell r="BH10">
            <v>0</v>
          </cell>
          <cell r="BI10">
            <v>0</v>
          </cell>
          <cell r="BJ10">
            <v>5</v>
          </cell>
          <cell r="BK10">
            <v>0</v>
          </cell>
          <cell r="BL10">
            <v>0</v>
          </cell>
          <cell r="BM10">
            <v>0</v>
          </cell>
          <cell r="BN10">
            <v>0</v>
          </cell>
          <cell r="BO10">
            <v>0</v>
          </cell>
          <cell r="BP10">
            <v>0</v>
          </cell>
          <cell r="BQ10">
            <v>5</v>
          </cell>
          <cell r="BR10">
            <v>0</v>
          </cell>
          <cell r="BS10">
            <v>0</v>
          </cell>
          <cell r="BT10">
            <v>0</v>
          </cell>
          <cell r="BU10">
            <v>0</v>
          </cell>
          <cell r="BV10">
            <v>0</v>
          </cell>
          <cell r="BW10">
            <v>5</v>
          </cell>
          <cell r="BX10">
            <v>0</v>
          </cell>
          <cell r="BY10">
            <v>0</v>
          </cell>
          <cell r="BZ10">
            <v>0</v>
          </cell>
          <cell r="CA10">
            <v>0</v>
          </cell>
          <cell r="CB10">
            <v>0</v>
          </cell>
          <cell r="CC10">
            <v>0</v>
          </cell>
          <cell r="CD10">
            <v>5</v>
          </cell>
          <cell r="CE10">
            <v>0</v>
          </cell>
          <cell r="CF10">
            <v>0</v>
          </cell>
          <cell r="CG10">
            <v>0</v>
          </cell>
          <cell r="CH10">
            <v>0</v>
          </cell>
          <cell r="CI10">
            <v>0</v>
          </cell>
          <cell r="CJ10">
            <v>5</v>
          </cell>
          <cell r="CK10">
            <v>0</v>
          </cell>
          <cell r="CL10">
            <v>0</v>
          </cell>
          <cell r="CM10">
            <v>0</v>
          </cell>
          <cell r="CN10">
            <v>0</v>
          </cell>
          <cell r="CO10">
            <v>5</v>
          </cell>
          <cell r="CP10">
            <v>0</v>
          </cell>
          <cell r="CQ10">
            <v>5</v>
          </cell>
          <cell r="CR10">
            <v>0</v>
          </cell>
          <cell r="CS10">
            <v>0</v>
          </cell>
          <cell r="CT10">
            <v>0</v>
          </cell>
          <cell r="CU10">
            <v>0</v>
          </cell>
          <cell r="CV10">
            <v>0</v>
          </cell>
          <cell r="CW10">
            <v>0</v>
          </cell>
          <cell r="CX10">
            <v>0</v>
          </cell>
          <cell r="CY10">
            <v>0</v>
          </cell>
          <cell r="CZ10">
            <v>5</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42.5</v>
          </cell>
          <cell r="EE10">
            <v>25</v>
          </cell>
          <cell r="EF10">
            <v>5</v>
          </cell>
          <cell r="EG10">
            <v>5</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5</v>
          </cell>
          <cell r="EZ10">
            <v>0</v>
          </cell>
          <cell r="FA10">
            <v>0</v>
          </cell>
          <cell r="FB10">
            <v>0</v>
          </cell>
          <cell r="FC10">
            <v>0</v>
          </cell>
          <cell r="FD10">
            <v>0</v>
          </cell>
          <cell r="FE10">
            <v>0</v>
          </cell>
          <cell r="FF10">
            <v>0</v>
          </cell>
          <cell r="FG10">
            <v>0</v>
          </cell>
          <cell r="FH10">
            <v>0</v>
          </cell>
          <cell r="FI10">
            <v>0</v>
          </cell>
          <cell r="FJ10">
            <v>0</v>
          </cell>
          <cell r="FK10">
            <v>0</v>
          </cell>
          <cell r="FL10">
            <v>5</v>
          </cell>
          <cell r="FM10">
            <v>5</v>
          </cell>
          <cell r="FN10">
            <v>5</v>
          </cell>
          <cell r="FO10">
            <v>0</v>
          </cell>
          <cell r="FP10">
            <v>0</v>
          </cell>
          <cell r="FQ10">
            <v>0</v>
          </cell>
          <cell r="FR10">
            <v>0</v>
          </cell>
          <cell r="FS10">
            <v>0</v>
          </cell>
          <cell r="FT10">
            <v>0</v>
          </cell>
          <cell r="FU10">
            <v>0</v>
          </cell>
          <cell r="FV10">
            <v>0</v>
          </cell>
          <cell r="FW10">
            <v>0</v>
          </cell>
          <cell r="FX10">
            <v>0</v>
          </cell>
          <cell r="FY10">
            <v>5</v>
          </cell>
          <cell r="FZ10">
            <v>5</v>
          </cell>
          <cell r="GA10">
            <v>0</v>
          </cell>
          <cell r="GB10">
            <v>0</v>
          </cell>
          <cell r="GC10">
            <v>0</v>
          </cell>
          <cell r="GD10">
            <v>0</v>
          </cell>
          <cell r="GE10">
            <v>0</v>
          </cell>
          <cell r="GF10">
            <v>0</v>
          </cell>
          <cell r="GG10">
            <v>0</v>
          </cell>
          <cell r="GH10">
            <v>0</v>
          </cell>
          <cell r="GI10">
            <v>0</v>
          </cell>
          <cell r="GJ10">
            <v>0</v>
          </cell>
          <cell r="GK10">
            <v>0</v>
          </cell>
          <cell r="GL10">
            <v>10</v>
          </cell>
          <cell r="GM10">
            <v>5</v>
          </cell>
          <cell r="GN10">
            <v>0</v>
          </cell>
          <cell r="GO10">
            <v>0</v>
          </cell>
          <cell r="GP10">
            <v>0</v>
          </cell>
          <cell r="GQ10">
            <v>0</v>
          </cell>
          <cell r="GR10">
            <v>0</v>
          </cell>
          <cell r="GS10">
            <v>5</v>
          </cell>
          <cell r="GT10">
            <v>0</v>
          </cell>
          <cell r="GU10">
            <v>0</v>
          </cell>
          <cell r="GV10">
            <v>5</v>
          </cell>
          <cell r="GW10">
            <v>0</v>
          </cell>
          <cell r="GX10">
            <v>0</v>
          </cell>
          <cell r="GY10">
            <v>5</v>
          </cell>
          <cell r="GZ10">
            <v>0</v>
          </cell>
          <cell r="HA10">
            <v>5</v>
          </cell>
          <cell r="HB10">
            <v>0</v>
          </cell>
          <cell r="HC10">
            <v>0</v>
          </cell>
          <cell r="HD10">
            <v>0</v>
          </cell>
          <cell r="HE10">
            <v>0</v>
          </cell>
          <cell r="HF10">
            <v>5</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5</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5901801</v>
          </cell>
          <cell r="IY10">
            <v>0</v>
          </cell>
          <cell r="IZ10">
            <v>0</v>
          </cell>
          <cell r="JA10">
            <v>0</v>
          </cell>
          <cell r="JB10">
            <v>0</v>
          </cell>
          <cell r="JC10">
            <v>0</v>
          </cell>
          <cell r="JD10">
            <v>0</v>
          </cell>
          <cell r="JE10">
            <v>0</v>
          </cell>
          <cell r="JF10">
            <v>50</v>
          </cell>
        </row>
        <row r="11">
          <cell r="A11">
            <v>5901046</v>
          </cell>
          <cell r="B11" t="str">
            <v>East Kootenay F</v>
          </cell>
          <cell r="C11">
            <v>1315</v>
          </cell>
          <cell r="D11">
            <v>170</v>
          </cell>
          <cell r="E11">
            <v>40</v>
          </cell>
          <cell r="F11">
            <v>5</v>
          </cell>
          <cell r="G11">
            <v>10</v>
          </cell>
          <cell r="H11">
            <v>10</v>
          </cell>
          <cell r="I11">
            <v>10</v>
          </cell>
          <cell r="J11">
            <v>10</v>
          </cell>
          <cell r="K11">
            <v>60</v>
          </cell>
          <cell r="L11">
            <v>5</v>
          </cell>
          <cell r="M11">
            <v>20</v>
          </cell>
          <cell r="N11">
            <v>10</v>
          </cell>
          <cell r="O11">
            <v>5</v>
          </cell>
          <cell r="P11">
            <v>25</v>
          </cell>
          <cell r="Q11">
            <v>70</v>
          </cell>
          <cell r="R11">
            <v>5</v>
          </cell>
          <cell r="S11">
            <v>20</v>
          </cell>
          <cell r="T11">
            <v>10</v>
          </cell>
          <cell r="U11">
            <v>20</v>
          </cell>
          <cell r="V11">
            <v>10</v>
          </cell>
          <cell r="W11">
            <v>140</v>
          </cell>
          <cell r="X11">
            <v>80</v>
          </cell>
          <cell r="Y11">
            <v>20</v>
          </cell>
          <cell r="Z11">
            <v>25</v>
          </cell>
          <cell r="AA11">
            <v>10</v>
          </cell>
          <cell r="AB11">
            <v>5</v>
          </cell>
          <cell r="AC11">
            <v>20</v>
          </cell>
          <cell r="AD11">
            <v>60</v>
          </cell>
          <cell r="AE11">
            <v>10</v>
          </cell>
          <cell r="AF11">
            <v>10</v>
          </cell>
          <cell r="AG11">
            <v>5</v>
          </cell>
          <cell r="AH11">
            <v>15</v>
          </cell>
          <cell r="AI11">
            <v>15</v>
          </cell>
          <cell r="AJ11">
            <v>115</v>
          </cell>
          <cell r="AK11">
            <v>65</v>
          </cell>
          <cell r="AL11">
            <v>10</v>
          </cell>
          <cell r="AM11">
            <v>10</v>
          </cell>
          <cell r="AN11">
            <v>15</v>
          </cell>
          <cell r="AO11">
            <v>10</v>
          </cell>
          <cell r="AP11">
            <v>15</v>
          </cell>
          <cell r="AQ11">
            <v>50</v>
          </cell>
          <cell r="AR11">
            <v>10</v>
          </cell>
          <cell r="AS11">
            <v>5</v>
          </cell>
          <cell r="AT11">
            <v>10</v>
          </cell>
          <cell r="AU11">
            <v>5</v>
          </cell>
          <cell r="AV11">
            <v>10</v>
          </cell>
          <cell r="AW11">
            <v>125</v>
          </cell>
          <cell r="AX11">
            <v>55</v>
          </cell>
          <cell r="AY11">
            <v>0</v>
          </cell>
          <cell r="AZ11">
            <v>10</v>
          </cell>
          <cell r="BA11">
            <v>15</v>
          </cell>
          <cell r="BB11">
            <v>15</v>
          </cell>
          <cell r="BC11">
            <v>15</v>
          </cell>
          <cell r="BD11">
            <v>70</v>
          </cell>
          <cell r="BE11">
            <v>5</v>
          </cell>
          <cell r="BF11">
            <v>15</v>
          </cell>
          <cell r="BG11">
            <v>15</v>
          </cell>
          <cell r="BH11">
            <v>15</v>
          </cell>
          <cell r="BI11">
            <v>20</v>
          </cell>
          <cell r="BJ11">
            <v>210</v>
          </cell>
          <cell r="BK11">
            <v>75</v>
          </cell>
          <cell r="BL11">
            <v>15</v>
          </cell>
          <cell r="BM11">
            <v>20</v>
          </cell>
          <cell r="BN11">
            <v>15</v>
          </cell>
          <cell r="BO11">
            <v>20</v>
          </cell>
          <cell r="BP11">
            <v>10</v>
          </cell>
          <cell r="BQ11">
            <v>135</v>
          </cell>
          <cell r="BR11">
            <v>20</v>
          </cell>
          <cell r="BS11">
            <v>20</v>
          </cell>
          <cell r="BT11">
            <v>30</v>
          </cell>
          <cell r="BU11">
            <v>35</v>
          </cell>
          <cell r="BV11">
            <v>25</v>
          </cell>
          <cell r="BW11">
            <v>270</v>
          </cell>
          <cell r="BX11">
            <v>130</v>
          </cell>
          <cell r="BY11">
            <v>25</v>
          </cell>
          <cell r="BZ11">
            <v>25</v>
          </cell>
          <cell r="CA11">
            <v>30</v>
          </cell>
          <cell r="CB11">
            <v>25</v>
          </cell>
          <cell r="CC11">
            <v>25</v>
          </cell>
          <cell r="CD11">
            <v>135</v>
          </cell>
          <cell r="CE11">
            <v>20</v>
          </cell>
          <cell r="CF11">
            <v>20</v>
          </cell>
          <cell r="CG11">
            <v>30</v>
          </cell>
          <cell r="CH11">
            <v>25</v>
          </cell>
          <cell r="CI11">
            <v>30</v>
          </cell>
          <cell r="CJ11">
            <v>260</v>
          </cell>
          <cell r="CK11">
            <v>115</v>
          </cell>
          <cell r="CL11">
            <v>30</v>
          </cell>
          <cell r="CM11">
            <v>20</v>
          </cell>
          <cell r="CN11">
            <v>30</v>
          </cell>
          <cell r="CO11">
            <v>25</v>
          </cell>
          <cell r="CP11">
            <v>15</v>
          </cell>
          <cell r="CQ11">
            <v>85</v>
          </cell>
          <cell r="CR11">
            <v>15</v>
          </cell>
          <cell r="CS11">
            <v>20</v>
          </cell>
          <cell r="CT11">
            <v>20</v>
          </cell>
          <cell r="CU11">
            <v>15</v>
          </cell>
          <cell r="CV11">
            <v>15</v>
          </cell>
          <cell r="CW11">
            <v>60</v>
          </cell>
          <cell r="CX11">
            <v>20</v>
          </cell>
          <cell r="CY11">
            <v>5</v>
          </cell>
          <cell r="CZ11">
            <v>10</v>
          </cell>
          <cell r="DA11">
            <v>15</v>
          </cell>
          <cell r="DB11">
            <v>10</v>
          </cell>
          <cell r="DC11">
            <v>35</v>
          </cell>
          <cell r="DD11">
            <v>25</v>
          </cell>
          <cell r="DE11">
            <v>10</v>
          </cell>
          <cell r="DF11">
            <v>5</v>
          </cell>
          <cell r="DG11">
            <v>5</v>
          </cell>
          <cell r="DH11">
            <v>0</v>
          </cell>
          <cell r="DI11">
            <v>5</v>
          </cell>
          <cell r="DJ11">
            <v>5</v>
          </cell>
          <cell r="DK11">
            <v>0</v>
          </cell>
          <cell r="DL11">
            <v>5</v>
          </cell>
          <cell r="DM11">
            <v>0</v>
          </cell>
          <cell r="DN11">
            <v>0</v>
          </cell>
          <cell r="DO11">
            <v>5</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52</v>
          </cell>
          <cell r="EE11">
            <v>1315</v>
          </cell>
          <cell r="EF11">
            <v>160</v>
          </cell>
          <cell r="EG11">
            <v>45</v>
          </cell>
          <cell r="EH11">
            <v>5</v>
          </cell>
          <cell r="EI11">
            <v>5</v>
          </cell>
          <cell r="EJ11">
            <v>15</v>
          </cell>
          <cell r="EK11">
            <v>5</v>
          </cell>
          <cell r="EL11">
            <v>10</v>
          </cell>
          <cell r="EM11">
            <v>50</v>
          </cell>
          <cell r="EN11">
            <v>10</v>
          </cell>
          <cell r="EO11">
            <v>5</v>
          </cell>
          <cell r="EP11">
            <v>15</v>
          </cell>
          <cell r="EQ11">
            <v>15</v>
          </cell>
          <cell r="ER11">
            <v>5</v>
          </cell>
          <cell r="ES11">
            <v>65</v>
          </cell>
          <cell r="ET11">
            <v>10</v>
          </cell>
          <cell r="EU11">
            <v>15</v>
          </cell>
          <cell r="EV11">
            <v>5</v>
          </cell>
          <cell r="EW11">
            <v>15</v>
          </cell>
          <cell r="EX11">
            <v>20</v>
          </cell>
          <cell r="EY11">
            <v>140</v>
          </cell>
          <cell r="EZ11">
            <v>80</v>
          </cell>
          <cell r="FA11">
            <v>15</v>
          </cell>
          <cell r="FB11">
            <v>20</v>
          </cell>
          <cell r="FC11">
            <v>10</v>
          </cell>
          <cell r="FD11">
            <v>15</v>
          </cell>
          <cell r="FE11">
            <v>15</v>
          </cell>
          <cell r="FF11">
            <v>55</v>
          </cell>
          <cell r="FG11">
            <v>25</v>
          </cell>
          <cell r="FH11">
            <v>10</v>
          </cell>
          <cell r="FI11">
            <v>10</v>
          </cell>
          <cell r="FJ11">
            <v>5</v>
          </cell>
          <cell r="FK11">
            <v>10</v>
          </cell>
          <cell r="FL11">
            <v>115</v>
          </cell>
          <cell r="FM11">
            <v>65</v>
          </cell>
          <cell r="FN11">
            <v>15</v>
          </cell>
          <cell r="FO11">
            <v>10</v>
          </cell>
          <cell r="FP11">
            <v>10</v>
          </cell>
          <cell r="FQ11">
            <v>15</v>
          </cell>
          <cell r="FR11">
            <v>20</v>
          </cell>
          <cell r="FS11">
            <v>50</v>
          </cell>
          <cell r="FT11">
            <v>5</v>
          </cell>
          <cell r="FU11">
            <v>10</v>
          </cell>
          <cell r="FV11">
            <v>10</v>
          </cell>
          <cell r="FW11">
            <v>15</v>
          </cell>
          <cell r="FX11">
            <v>10</v>
          </cell>
          <cell r="FY11">
            <v>155</v>
          </cell>
          <cell r="FZ11">
            <v>60</v>
          </cell>
          <cell r="GA11">
            <v>10</v>
          </cell>
          <cell r="GB11">
            <v>10</v>
          </cell>
          <cell r="GC11">
            <v>15</v>
          </cell>
          <cell r="GD11">
            <v>10</v>
          </cell>
          <cell r="GE11">
            <v>20</v>
          </cell>
          <cell r="GF11">
            <v>90</v>
          </cell>
          <cell r="GG11">
            <v>15</v>
          </cell>
          <cell r="GH11">
            <v>20</v>
          </cell>
          <cell r="GI11">
            <v>30</v>
          </cell>
          <cell r="GJ11">
            <v>10</v>
          </cell>
          <cell r="GK11">
            <v>20</v>
          </cell>
          <cell r="GL11">
            <v>215</v>
          </cell>
          <cell r="GM11">
            <v>95</v>
          </cell>
          <cell r="GN11">
            <v>20</v>
          </cell>
          <cell r="GO11">
            <v>25</v>
          </cell>
          <cell r="GP11">
            <v>15</v>
          </cell>
          <cell r="GQ11">
            <v>20</v>
          </cell>
          <cell r="GR11">
            <v>20</v>
          </cell>
          <cell r="GS11">
            <v>120</v>
          </cell>
          <cell r="GT11">
            <v>20</v>
          </cell>
          <cell r="GU11">
            <v>25</v>
          </cell>
          <cell r="GV11">
            <v>30</v>
          </cell>
          <cell r="GW11">
            <v>30</v>
          </cell>
          <cell r="GX11">
            <v>20</v>
          </cell>
          <cell r="GY11">
            <v>280</v>
          </cell>
          <cell r="GZ11">
            <v>135</v>
          </cell>
          <cell r="HA11">
            <v>30</v>
          </cell>
          <cell r="HB11">
            <v>20</v>
          </cell>
          <cell r="HC11">
            <v>30</v>
          </cell>
          <cell r="HD11">
            <v>20</v>
          </cell>
          <cell r="HE11">
            <v>35</v>
          </cell>
          <cell r="HF11">
            <v>140</v>
          </cell>
          <cell r="HG11">
            <v>25</v>
          </cell>
          <cell r="HH11">
            <v>30</v>
          </cell>
          <cell r="HI11">
            <v>20</v>
          </cell>
          <cell r="HJ11">
            <v>40</v>
          </cell>
          <cell r="HK11">
            <v>25</v>
          </cell>
          <cell r="HL11">
            <v>225</v>
          </cell>
          <cell r="HM11">
            <v>100</v>
          </cell>
          <cell r="HN11">
            <v>20</v>
          </cell>
          <cell r="HO11">
            <v>30</v>
          </cell>
          <cell r="HP11">
            <v>10</v>
          </cell>
          <cell r="HQ11">
            <v>20</v>
          </cell>
          <cell r="HR11">
            <v>15</v>
          </cell>
          <cell r="HS11">
            <v>80</v>
          </cell>
          <cell r="HT11">
            <v>20</v>
          </cell>
          <cell r="HU11">
            <v>20</v>
          </cell>
          <cell r="HV11">
            <v>15</v>
          </cell>
          <cell r="HW11">
            <v>15</v>
          </cell>
          <cell r="HX11">
            <v>15</v>
          </cell>
          <cell r="HY11">
            <v>50</v>
          </cell>
          <cell r="HZ11">
            <v>15</v>
          </cell>
          <cell r="IA11">
            <v>5</v>
          </cell>
          <cell r="IB11">
            <v>10</v>
          </cell>
          <cell r="IC11">
            <v>10</v>
          </cell>
          <cell r="ID11">
            <v>5</v>
          </cell>
          <cell r="IE11">
            <v>40</v>
          </cell>
          <cell r="IF11">
            <v>25</v>
          </cell>
          <cell r="IG11">
            <v>5</v>
          </cell>
          <cell r="IH11">
            <v>5</v>
          </cell>
          <cell r="II11">
            <v>5</v>
          </cell>
          <cell r="IJ11">
            <v>5</v>
          </cell>
          <cell r="IK11">
            <v>5</v>
          </cell>
          <cell r="IL11">
            <v>10</v>
          </cell>
          <cell r="IM11">
            <v>5</v>
          </cell>
          <cell r="IN11">
            <v>0</v>
          </cell>
          <cell r="IO11">
            <v>5</v>
          </cell>
          <cell r="IP11">
            <v>0</v>
          </cell>
          <cell r="IQ11">
            <v>0</v>
          </cell>
          <cell r="IR11">
            <v>0</v>
          </cell>
          <cell r="IS11">
            <v>0</v>
          </cell>
          <cell r="IT11">
            <v>0</v>
          </cell>
          <cell r="IU11">
            <v>0</v>
          </cell>
          <cell r="IV11">
            <v>0</v>
          </cell>
          <cell r="IW11">
            <v>0</v>
          </cell>
          <cell r="IX11">
            <v>5901046</v>
          </cell>
          <cell r="IY11">
            <v>0</v>
          </cell>
          <cell r="IZ11">
            <v>0</v>
          </cell>
          <cell r="JA11">
            <v>0</v>
          </cell>
          <cell r="JB11">
            <v>0</v>
          </cell>
          <cell r="JC11">
            <v>0</v>
          </cell>
          <cell r="JD11">
            <v>0</v>
          </cell>
          <cell r="JE11">
            <v>0</v>
          </cell>
          <cell r="JF11">
            <v>50.1</v>
          </cell>
        </row>
        <row r="12">
          <cell r="A12">
            <v>5901028</v>
          </cell>
          <cell r="B12" t="str">
            <v>Kimberley</v>
          </cell>
          <cell r="C12">
            <v>3290</v>
          </cell>
          <cell r="D12">
            <v>510</v>
          </cell>
          <cell r="E12">
            <v>205</v>
          </cell>
          <cell r="F12">
            <v>40</v>
          </cell>
          <cell r="G12">
            <v>40</v>
          </cell>
          <cell r="H12">
            <v>40</v>
          </cell>
          <cell r="I12">
            <v>50</v>
          </cell>
          <cell r="J12">
            <v>45</v>
          </cell>
          <cell r="K12">
            <v>165</v>
          </cell>
          <cell r="L12">
            <v>35</v>
          </cell>
          <cell r="M12">
            <v>40</v>
          </cell>
          <cell r="N12">
            <v>45</v>
          </cell>
          <cell r="O12">
            <v>30</v>
          </cell>
          <cell r="P12">
            <v>20</v>
          </cell>
          <cell r="Q12">
            <v>140</v>
          </cell>
          <cell r="R12">
            <v>25</v>
          </cell>
          <cell r="S12">
            <v>30</v>
          </cell>
          <cell r="T12">
            <v>30</v>
          </cell>
          <cell r="U12">
            <v>35</v>
          </cell>
          <cell r="V12">
            <v>25</v>
          </cell>
          <cell r="W12">
            <v>305</v>
          </cell>
          <cell r="X12">
            <v>175</v>
          </cell>
          <cell r="Y12">
            <v>35</v>
          </cell>
          <cell r="Z12">
            <v>30</v>
          </cell>
          <cell r="AA12">
            <v>35</v>
          </cell>
          <cell r="AB12">
            <v>35</v>
          </cell>
          <cell r="AC12">
            <v>35</v>
          </cell>
          <cell r="AD12">
            <v>135</v>
          </cell>
          <cell r="AE12">
            <v>25</v>
          </cell>
          <cell r="AF12">
            <v>30</v>
          </cell>
          <cell r="AG12">
            <v>30</v>
          </cell>
          <cell r="AH12">
            <v>25</v>
          </cell>
          <cell r="AI12">
            <v>30</v>
          </cell>
          <cell r="AJ12">
            <v>375</v>
          </cell>
          <cell r="AK12">
            <v>170</v>
          </cell>
          <cell r="AL12">
            <v>40</v>
          </cell>
          <cell r="AM12">
            <v>40</v>
          </cell>
          <cell r="AN12">
            <v>30</v>
          </cell>
          <cell r="AO12">
            <v>30</v>
          </cell>
          <cell r="AP12">
            <v>35</v>
          </cell>
          <cell r="AQ12">
            <v>205</v>
          </cell>
          <cell r="AR12">
            <v>35</v>
          </cell>
          <cell r="AS12">
            <v>40</v>
          </cell>
          <cell r="AT12">
            <v>40</v>
          </cell>
          <cell r="AU12">
            <v>50</v>
          </cell>
          <cell r="AV12">
            <v>45</v>
          </cell>
          <cell r="AW12">
            <v>425</v>
          </cell>
          <cell r="AX12">
            <v>225</v>
          </cell>
          <cell r="AY12">
            <v>40</v>
          </cell>
          <cell r="AZ12">
            <v>55</v>
          </cell>
          <cell r="BA12">
            <v>35</v>
          </cell>
          <cell r="BB12">
            <v>40</v>
          </cell>
          <cell r="BC12">
            <v>45</v>
          </cell>
          <cell r="BD12">
            <v>200</v>
          </cell>
          <cell r="BE12">
            <v>40</v>
          </cell>
          <cell r="BF12">
            <v>45</v>
          </cell>
          <cell r="BG12">
            <v>35</v>
          </cell>
          <cell r="BH12">
            <v>50</v>
          </cell>
          <cell r="BI12">
            <v>40</v>
          </cell>
          <cell r="BJ12">
            <v>485</v>
          </cell>
          <cell r="BK12">
            <v>235</v>
          </cell>
          <cell r="BL12">
            <v>35</v>
          </cell>
          <cell r="BM12">
            <v>55</v>
          </cell>
          <cell r="BN12">
            <v>40</v>
          </cell>
          <cell r="BO12">
            <v>55</v>
          </cell>
          <cell r="BP12">
            <v>55</v>
          </cell>
          <cell r="BQ12">
            <v>250</v>
          </cell>
          <cell r="BR12">
            <v>55</v>
          </cell>
          <cell r="BS12">
            <v>50</v>
          </cell>
          <cell r="BT12">
            <v>55</v>
          </cell>
          <cell r="BU12">
            <v>45</v>
          </cell>
          <cell r="BV12">
            <v>40</v>
          </cell>
          <cell r="BW12">
            <v>545</v>
          </cell>
          <cell r="BX12">
            <v>265</v>
          </cell>
          <cell r="BY12">
            <v>50</v>
          </cell>
          <cell r="BZ12">
            <v>45</v>
          </cell>
          <cell r="CA12">
            <v>55</v>
          </cell>
          <cell r="CB12">
            <v>70</v>
          </cell>
          <cell r="CC12">
            <v>45</v>
          </cell>
          <cell r="CD12">
            <v>280</v>
          </cell>
          <cell r="CE12">
            <v>55</v>
          </cell>
          <cell r="CF12">
            <v>60</v>
          </cell>
          <cell r="CG12">
            <v>55</v>
          </cell>
          <cell r="CH12">
            <v>60</v>
          </cell>
          <cell r="CI12">
            <v>55</v>
          </cell>
          <cell r="CJ12">
            <v>480</v>
          </cell>
          <cell r="CK12">
            <v>195</v>
          </cell>
          <cell r="CL12">
            <v>40</v>
          </cell>
          <cell r="CM12">
            <v>35</v>
          </cell>
          <cell r="CN12">
            <v>35</v>
          </cell>
          <cell r="CO12">
            <v>45</v>
          </cell>
          <cell r="CP12">
            <v>45</v>
          </cell>
          <cell r="CQ12">
            <v>150</v>
          </cell>
          <cell r="CR12">
            <v>35</v>
          </cell>
          <cell r="CS12">
            <v>35</v>
          </cell>
          <cell r="CT12">
            <v>25</v>
          </cell>
          <cell r="CU12">
            <v>25</v>
          </cell>
          <cell r="CV12">
            <v>25</v>
          </cell>
          <cell r="CW12">
            <v>140</v>
          </cell>
          <cell r="CX12">
            <v>35</v>
          </cell>
          <cell r="CY12">
            <v>20</v>
          </cell>
          <cell r="CZ12">
            <v>20</v>
          </cell>
          <cell r="DA12">
            <v>35</v>
          </cell>
          <cell r="DB12">
            <v>30</v>
          </cell>
          <cell r="DC12">
            <v>155</v>
          </cell>
          <cell r="DD12">
            <v>90</v>
          </cell>
          <cell r="DE12">
            <v>20</v>
          </cell>
          <cell r="DF12">
            <v>20</v>
          </cell>
          <cell r="DG12">
            <v>15</v>
          </cell>
          <cell r="DH12">
            <v>20</v>
          </cell>
          <cell r="DI12">
            <v>20</v>
          </cell>
          <cell r="DJ12">
            <v>45</v>
          </cell>
          <cell r="DK12">
            <v>15</v>
          </cell>
          <cell r="DL12">
            <v>15</v>
          </cell>
          <cell r="DM12">
            <v>10</v>
          </cell>
          <cell r="DN12">
            <v>0</v>
          </cell>
          <cell r="DO12">
            <v>5</v>
          </cell>
          <cell r="DP12">
            <v>15</v>
          </cell>
          <cell r="DQ12">
            <v>10</v>
          </cell>
          <cell r="DR12">
            <v>5</v>
          </cell>
          <cell r="DS12">
            <v>0</v>
          </cell>
          <cell r="DT12">
            <v>0</v>
          </cell>
          <cell r="DU12">
            <v>5</v>
          </cell>
          <cell r="DV12">
            <v>0</v>
          </cell>
          <cell r="DW12">
            <v>5</v>
          </cell>
          <cell r="DX12">
            <v>0</v>
          </cell>
          <cell r="DY12">
            <v>0</v>
          </cell>
          <cell r="DZ12">
            <v>0</v>
          </cell>
          <cell r="EA12">
            <v>0</v>
          </cell>
          <cell r="EB12">
            <v>0</v>
          </cell>
          <cell r="EC12">
            <v>0</v>
          </cell>
          <cell r="ED12">
            <v>45.8</v>
          </cell>
          <cell r="EE12">
            <v>3355</v>
          </cell>
          <cell r="EF12">
            <v>500</v>
          </cell>
          <cell r="EG12">
            <v>195</v>
          </cell>
          <cell r="EH12">
            <v>35</v>
          </cell>
          <cell r="EI12">
            <v>45</v>
          </cell>
          <cell r="EJ12">
            <v>40</v>
          </cell>
          <cell r="EK12">
            <v>35</v>
          </cell>
          <cell r="EL12">
            <v>35</v>
          </cell>
          <cell r="EM12">
            <v>145</v>
          </cell>
          <cell r="EN12">
            <v>35</v>
          </cell>
          <cell r="EO12">
            <v>30</v>
          </cell>
          <cell r="EP12">
            <v>30</v>
          </cell>
          <cell r="EQ12">
            <v>30</v>
          </cell>
          <cell r="ER12">
            <v>20</v>
          </cell>
          <cell r="ES12">
            <v>160</v>
          </cell>
          <cell r="ET12">
            <v>30</v>
          </cell>
          <cell r="EU12">
            <v>30</v>
          </cell>
          <cell r="EV12">
            <v>25</v>
          </cell>
          <cell r="EW12">
            <v>50</v>
          </cell>
          <cell r="EX12">
            <v>25</v>
          </cell>
          <cell r="EY12">
            <v>300</v>
          </cell>
          <cell r="EZ12">
            <v>155</v>
          </cell>
          <cell r="FA12">
            <v>35</v>
          </cell>
          <cell r="FB12">
            <v>25</v>
          </cell>
          <cell r="FC12">
            <v>35</v>
          </cell>
          <cell r="FD12">
            <v>35</v>
          </cell>
          <cell r="FE12">
            <v>30</v>
          </cell>
          <cell r="FF12">
            <v>140</v>
          </cell>
          <cell r="FG12">
            <v>30</v>
          </cell>
          <cell r="FH12">
            <v>35</v>
          </cell>
          <cell r="FI12">
            <v>30</v>
          </cell>
          <cell r="FJ12">
            <v>15</v>
          </cell>
          <cell r="FK12">
            <v>25</v>
          </cell>
          <cell r="FL12">
            <v>365</v>
          </cell>
          <cell r="FM12">
            <v>170</v>
          </cell>
          <cell r="FN12">
            <v>20</v>
          </cell>
          <cell r="FO12">
            <v>25</v>
          </cell>
          <cell r="FP12">
            <v>45</v>
          </cell>
          <cell r="FQ12">
            <v>50</v>
          </cell>
          <cell r="FR12">
            <v>35</v>
          </cell>
          <cell r="FS12">
            <v>195</v>
          </cell>
          <cell r="FT12">
            <v>20</v>
          </cell>
          <cell r="FU12">
            <v>45</v>
          </cell>
          <cell r="FV12">
            <v>35</v>
          </cell>
          <cell r="FW12">
            <v>40</v>
          </cell>
          <cell r="FX12">
            <v>45</v>
          </cell>
          <cell r="FY12">
            <v>440</v>
          </cell>
          <cell r="FZ12">
            <v>220</v>
          </cell>
          <cell r="GA12">
            <v>55</v>
          </cell>
          <cell r="GB12">
            <v>40</v>
          </cell>
          <cell r="GC12">
            <v>35</v>
          </cell>
          <cell r="GD12">
            <v>45</v>
          </cell>
          <cell r="GE12">
            <v>40</v>
          </cell>
          <cell r="GF12">
            <v>220</v>
          </cell>
          <cell r="GG12">
            <v>45</v>
          </cell>
          <cell r="GH12">
            <v>45</v>
          </cell>
          <cell r="GI12">
            <v>50</v>
          </cell>
          <cell r="GJ12">
            <v>45</v>
          </cell>
          <cell r="GK12">
            <v>40</v>
          </cell>
          <cell r="GL12">
            <v>500</v>
          </cell>
          <cell r="GM12">
            <v>240</v>
          </cell>
          <cell r="GN12">
            <v>35</v>
          </cell>
          <cell r="GO12">
            <v>45</v>
          </cell>
          <cell r="GP12">
            <v>55</v>
          </cell>
          <cell r="GQ12">
            <v>55</v>
          </cell>
          <cell r="GR12">
            <v>55</v>
          </cell>
          <cell r="GS12">
            <v>260</v>
          </cell>
          <cell r="GT12">
            <v>65</v>
          </cell>
          <cell r="GU12">
            <v>50</v>
          </cell>
          <cell r="GV12">
            <v>55</v>
          </cell>
          <cell r="GW12">
            <v>50</v>
          </cell>
          <cell r="GX12">
            <v>45</v>
          </cell>
          <cell r="GY12">
            <v>505</v>
          </cell>
          <cell r="GZ12">
            <v>260</v>
          </cell>
          <cell r="HA12">
            <v>65</v>
          </cell>
          <cell r="HB12">
            <v>60</v>
          </cell>
          <cell r="HC12">
            <v>50</v>
          </cell>
          <cell r="HD12">
            <v>45</v>
          </cell>
          <cell r="HE12">
            <v>40</v>
          </cell>
          <cell r="HF12">
            <v>245</v>
          </cell>
          <cell r="HG12">
            <v>50</v>
          </cell>
          <cell r="HH12">
            <v>60</v>
          </cell>
          <cell r="HI12">
            <v>45</v>
          </cell>
          <cell r="HJ12">
            <v>60</v>
          </cell>
          <cell r="HK12">
            <v>35</v>
          </cell>
          <cell r="HL12">
            <v>485</v>
          </cell>
          <cell r="HM12">
            <v>195</v>
          </cell>
          <cell r="HN12">
            <v>40</v>
          </cell>
          <cell r="HO12">
            <v>40</v>
          </cell>
          <cell r="HP12">
            <v>40</v>
          </cell>
          <cell r="HQ12">
            <v>30</v>
          </cell>
          <cell r="HR12">
            <v>45</v>
          </cell>
          <cell r="HS12">
            <v>165</v>
          </cell>
          <cell r="HT12">
            <v>40</v>
          </cell>
          <cell r="HU12">
            <v>30</v>
          </cell>
          <cell r="HV12">
            <v>40</v>
          </cell>
          <cell r="HW12">
            <v>35</v>
          </cell>
          <cell r="HX12">
            <v>25</v>
          </cell>
          <cell r="HY12">
            <v>125</v>
          </cell>
          <cell r="HZ12">
            <v>20</v>
          </cell>
          <cell r="IA12">
            <v>40</v>
          </cell>
          <cell r="IB12">
            <v>20</v>
          </cell>
          <cell r="IC12">
            <v>20</v>
          </cell>
          <cell r="ID12">
            <v>20</v>
          </cell>
          <cell r="IE12">
            <v>255</v>
          </cell>
          <cell r="IF12">
            <v>105</v>
          </cell>
          <cell r="IG12">
            <v>25</v>
          </cell>
          <cell r="IH12">
            <v>25</v>
          </cell>
          <cell r="II12">
            <v>20</v>
          </cell>
          <cell r="IJ12">
            <v>20</v>
          </cell>
          <cell r="IK12">
            <v>15</v>
          </cell>
          <cell r="IL12">
            <v>90</v>
          </cell>
          <cell r="IM12">
            <v>20</v>
          </cell>
          <cell r="IN12">
            <v>25</v>
          </cell>
          <cell r="IO12">
            <v>15</v>
          </cell>
          <cell r="IP12">
            <v>15</v>
          </cell>
          <cell r="IQ12">
            <v>10</v>
          </cell>
          <cell r="IR12">
            <v>50</v>
          </cell>
          <cell r="IS12">
            <v>10</v>
          </cell>
          <cell r="IT12">
            <v>15</v>
          </cell>
          <cell r="IU12">
            <v>10</v>
          </cell>
          <cell r="IV12">
            <v>5</v>
          </cell>
          <cell r="IW12">
            <v>10</v>
          </cell>
          <cell r="IX12">
            <v>5901028</v>
          </cell>
          <cell r="IY12">
            <v>10</v>
          </cell>
          <cell r="IZ12">
            <v>5</v>
          </cell>
          <cell r="JA12">
            <v>0</v>
          </cell>
          <cell r="JB12">
            <v>5</v>
          </cell>
          <cell r="JC12">
            <v>5</v>
          </cell>
          <cell r="JD12">
            <v>5</v>
          </cell>
          <cell r="JE12">
            <v>0</v>
          </cell>
          <cell r="JF12">
            <v>46.8</v>
          </cell>
        </row>
        <row r="13">
          <cell r="A13">
            <v>5901022</v>
          </cell>
          <cell r="B13" t="str">
            <v>Cranbrook</v>
          </cell>
          <cell r="C13">
            <v>9360</v>
          </cell>
          <cell r="D13">
            <v>1650</v>
          </cell>
          <cell r="E13">
            <v>535</v>
          </cell>
          <cell r="F13">
            <v>110</v>
          </cell>
          <cell r="G13">
            <v>110</v>
          </cell>
          <cell r="H13">
            <v>100</v>
          </cell>
          <cell r="I13">
            <v>110</v>
          </cell>
          <cell r="J13">
            <v>105</v>
          </cell>
          <cell r="K13">
            <v>540</v>
          </cell>
          <cell r="L13">
            <v>115</v>
          </cell>
          <cell r="M13">
            <v>90</v>
          </cell>
          <cell r="N13">
            <v>110</v>
          </cell>
          <cell r="O13">
            <v>110</v>
          </cell>
          <cell r="P13">
            <v>105</v>
          </cell>
          <cell r="Q13">
            <v>580</v>
          </cell>
          <cell r="R13">
            <v>100</v>
          </cell>
          <cell r="S13">
            <v>110</v>
          </cell>
          <cell r="T13">
            <v>125</v>
          </cell>
          <cell r="U13">
            <v>115</v>
          </cell>
          <cell r="V13">
            <v>130</v>
          </cell>
          <cell r="W13">
            <v>1145</v>
          </cell>
          <cell r="X13">
            <v>635</v>
          </cell>
          <cell r="Y13">
            <v>125</v>
          </cell>
          <cell r="Z13">
            <v>130</v>
          </cell>
          <cell r="AA13">
            <v>115</v>
          </cell>
          <cell r="AB13">
            <v>140</v>
          </cell>
          <cell r="AC13">
            <v>125</v>
          </cell>
          <cell r="AD13">
            <v>520</v>
          </cell>
          <cell r="AE13">
            <v>110</v>
          </cell>
          <cell r="AF13">
            <v>115</v>
          </cell>
          <cell r="AG13">
            <v>100</v>
          </cell>
          <cell r="AH13">
            <v>90</v>
          </cell>
          <cell r="AI13">
            <v>100</v>
          </cell>
          <cell r="AJ13">
            <v>1090</v>
          </cell>
          <cell r="AK13">
            <v>575</v>
          </cell>
          <cell r="AL13">
            <v>105</v>
          </cell>
          <cell r="AM13">
            <v>115</v>
          </cell>
          <cell r="AN13">
            <v>115</v>
          </cell>
          <cell r="AO13">
            <v>125</v>
          </cell>
          <cell r="AP13">
            <v>115</v>
          </cell>
          <cell r="AQ13">
            <v>515</v>
          </cell>
          <cell r="AR13">
            <v>90</v>
          </cell>
          <cell r="AS13">
            <v>130</v>
          </cell>
          <cell r="AT13">
            <v>95</v>
          </cell>
          <cell r="AU13">
            <v>100</v>
          </cell>
          <cell r="AV13">
            <v>105</v>
          </cell>
          <cell r="AW13">
            <v>1100</v>
          </cell>
          <cell r="AX13">
            <v>545</v>
          </cell>
          <cell r="AY13">
            <v>95</v>
          </cell>
          <cell r="AZ13">
            <v>115</v>
          </cell>
          <cell r="BA13">
            <v>110</v>
          </cell>
          <cell r="BB13">
            <v>115</v>
          </cell>
          <cell r="BC13">
            <v>115</v>
          </cell>
          <cell r="BD13">
            <v>550</v>
          </cell>
          <cell r="BE13">
            <v>125</v>
          </cell>
          <cell r="BF13">
            <v>125</v>
          </cell>
          <cell r="BG13">
            <v>110</v>
          </cell>
          <cell r="BH13">
            <v>95</v>
          </cell>
          <cell r="BI13">
            <v>100</v>
          </cell>
          <cell r="BJ13">
            <v>1470</v>
          </cell>
          <cell r="BK13">
            <v>725</v>
          </cell>
          <cell r="BL13">
            <v>130</v>
          </cell>
          <cell r="BM13">
            <v>135</v>
          </cell>
          <cell r="BN13">
            <v>150</v>
          </cell>
          <cell r="BO13">
            <v>155</v>
          </cell>
          <cell r="BP13">
            <v>150</v>
          </cell>
          <cell r="BQ13">
            <v>745</v>
          </cell>
          <cell r="BR13">
            <v>145</v>
          </cell>
          <cell r="BS13">
            <v>150</v>
          </cell>
          <cell r="BT13">
            <v>145</v>
          </cell>
          <cell r="BU13">
            <v>170</v>
          </cell>
          <cell r="BV13">
            <v>130</v>
          </cell>
          <cell r="BW13">
            <v>1350</v>
          </cell>
          <cell r="BX13">
            <v>710</v>
          </cell>
          <cell r="BY13">
            <v>150</v>
          </cell>
          <cell r="BZ13">
            <v>120</v>
          </cell>
          <cell r="CA13">
            <v>155</v>
          </cell>
          <cell r="CB13">
            <v>140</v>
          </cell>
          <cell r="CC13">
            <v>140</v>
          </cell>
          <cell r="CD13">
            <v>645</v>
          </cell>
          <cell r="CE13">
            <v>120</v>
          </cell>
          <cell r="CF13">
            <v>120</v>
          </cell>
          <cell r="CG13">
            <v>130</v>
          </cell>
          <cell r="CH13">
            <v>135</v>
          </cell>
          <cell r="CI13">
            <v>135</v>
          </cell>
          <cell r="CJ13">
            <v>1195</v>
          </cell>
          <cell r="CK13">
            <v>495</v>
          </cell>
          <cell r="CL13">
            <v>105</v>
          </cell>
          <cell r="CM13">
            <v>105</v>
          </cell>
          <cell r="CN13">
            <v>85</v>
          </cell>
          <cell r="CO13">
            <v>100</v>
          </cell>
          <cell r="CP13">
            <v>95</v>
          </cell>
          <cell r="CQ13">
            <v>400</v>
          </cell>
          <cell r="CR13">
            <v>85</v>
          </cell>
          <cell r="CS13">
            <v>90</v>
          </cell>
          <cell r="CT13">
            <v>65</v>
          </cell>
          <cell r="CU13">
            <v>70</v>
          </cell>
          <cell r="CV13">
            <v>90</v>
          </cell>
          <cell r="CW13">
            <v>300</v>
          </cell>
          <cell r="CX13">
            <v>75</v>
          </cell>
          <cell r="CY13">
            <v>60</v>
          </cell>
          <cell r="CZ13">
            <v>55</v>
          </cell>
          <cell r="DA13">
            <v>70</v>
          </cell>
          <cell r="DB13">
            <v>45</v>
          </cell>
          <cell r="DC13">
            <v>360</v>
          </cell>
          <cell r="DD13">
            <v>210</v>
          </cell>
          <cell r="DE13">
            <v>30</v>
          </cell>
          <cell r="DF13">
            <v>60</v>
          </cell>
          <cell r="DG13">
            <v>40</v>
          </cell>
          <cell r="DH13">
            <v>35</v>
          </cell>
          <cell r="DI13">
            <v>40</v>
          </cell>
          <cell r="DJ13">
            <v>105</v>
          </cell>
          <cell r="DK13">
            <v>30</v>
          </cell>
          <cell r="DL13">
            <v>25</v>
          </cell>
          <cell r="DM13">
            <v>20</v>
          </cell>
          <cell r="DN13">
            <v>15</v>
          </cell>
          <cell r="DO13">
            <v>20</v>
          </cell>
          <cell r="DP13">
            <v>50</v>
          </cell>
          <cell r="DQ13">
            <v>45</v>
          </cell>
          <cell r="DR13">
            <v>15</v>
          </cell>
          <cell r="DS13">
            <v>5</v>
          </cell>
          <cell r="DT13">
            <v>5</v>
          </cell>
          <cell r="DU13">
            <v>5</v>
          </cell>
          <cell r="DV13">
            <v>5</v>
          </cell>
          <cell r="DW13">
            <v>5</v>
          </cell>
          <cell r="DX13">
            <v>0</v>
          </cell>
          <cell r="DY13">
            <v>0</v>
          </cell>
          <cell r="DZ13">
            <v>0</v>
          </cell>
          <cell r="EA13">
            <v>0</v>
          </cell>
          <cell r="EB13">
            <v>0</v>
          </cell>
          <cell r="EC13">
            <v>0</v>
          </cell>
          <cell r="ED13">
            <v>42</v>
          </cell>
          <cell r="EE13">
            <v>9960</v>
          </cell>
          <cell r="EF13">
            <v>1590</v>
          </cell>
          <cell r="EG13">
            <v>540</v>
          </cell>
          <cell r="EH13">
            <v>95</v>
          </cell>
          <cell r="EI13">
            <v>110</v>
          </cell>
          <cell r="EJ13">
            <v>115</v>
          </cell>
          <cell r="EK13">
            <v>100</v>
          </cell>
          <cell r="EL13">
            <v>115</v>
          </cell>
          <cell r="EM13">
            <v>555</v>
          </cell>
          <cell r="EN13">
            <v>110</v>
          </cell>
          <cell r="EO13">
            <v>110</v>
          </cell>
          <cell r="EP13">
            <v>100</v>
          </cell>
          <cell r="EQ13">
            <v>125</v>
          </cell>
          <cell r="ER13">
            <v>105</v>
          </cell>
          <cell r="ES13">
            <v>505</v>
          </cell>
          <cell r="ET13">
            <v>80</v>
          </cell>
          <cell r="EU13">
            <v>105</v>
          </cell>
          <cell r="EV13">
            <v>95</v>
          </cell>
          <cell r="EW13">
            <v>120</v>
          </cell>
          <cell r="EX13">
            <v>110</v>
          </cell>
          <cell r="EY13">
            <v>1160</v>
          </cell>
          <cell r="EZ13">
            <v>615</v>
          </cell>
          <cell r="FA13">
            <v>135</v>
          </cell>
          <cell r="FB13">
            <v>130</v>
          </cell>
          <cell r="FC13">
            <v>125</v>
          </cell>
          <cell r="FD13">
            <v>120</v>
          </cell>
          <cell r="FE13">
            <v>110</v>
          </cell>
          <cell r="FF13">
            <v>545</v>
          </cell>
          <cell r="FG13">
            <v>120</v>
          </cell>
          <cell r="FH13">
            <v>110</v>
          </cell>
          <cell r="FI13">
            <v>90</v>
          </cell>
          <cell r="FJ13">
            <v>105</v>
          </cell>
          <cell r="FK13">
            <v>115</v>
          </cell>
          <cell r="FL13">
            <v>1135</v>
          </cell>
          <cell r="FM13">
            <v>570</v>
          </cell>
          <cell r="FN13">
            <v>115</v>
          </cell>
          <cell r="FO13">
            <v>120</v>
          </cell>
          <cell r="FP13">
            <v>110</v>
          </cell>
          <cell r="FQ13">
            <v>100</v>
          </cell>
          <cell r="FR13">
            <v>130</v>
          </cell>
          <cell r="FS13">
            <v>565</v>
          </cell>
          <cell r="FT13">
            <v>100</v>
          </cell>
          <cell r="FU13">
            <v>110</v>
          </cell>
          <cell r="FV13">
            <v>115</v>
          </cell>
          <cell r="FW13">
            <v>120</v>
          </cell>
          <cell r="FX13">
            <v>120</v>
          </cell>
          <cell r="FY13">
            <v>1195</v>
          </cell>
          <cell r="FZ13">
            <v>555</v>
          </cell>
          <cell r="GA13">
            <v>115</v>
          </cell>
          <cell r="GB13">
            <v>105</v>
          </cell>
          <cell r="GC13">
            <v>110</v>
          </cell>
          <cell r="GD13">
            <v>120</v>
          </cell>
          <cell r="GE13">
            <v>115</v>
          </cell>
          <cell r="GF13">
            <v>635</v>
          </cell>
          <cell r="GG13">
            <v>115</v>
          </cell>
          <cell r="GH13">
            <v>130</v>
          </cell>
          <cell r="GI13">
            <v>145</v>
          </cell>
          <cell r="GJ13">
            <v>125</v>
          </cell>
          <cell r="GK13">
            <v>115</v>
          </cell>
          <cell r="GL13">
            <v>1475</v>
          </cell>
          <cell r="GM13">
            <v>725</v>
          </cell>
          <cell r="GN13">
            <v>120</v>
          </cell>
          <cell r="GO13">
            <v>135</v>
          </cell>
          <cell r="GP13">
            <v>155</v>
          </cell>
          <cell r="GQ13">
            <v>170</v>
          </cell>
          <cell r="GR13">
            <v>150</v>
          </cell>
          <cell r="GS13">
            <v>750</v>
          </cell>
          <cell r="GT13">
            <v>160</v>
          </cell>
          <cell r="GU13">
            <v>150</v>
          </cell>
          <cell r="GV13">
            <v>140</v>
          </cell>
          <cell r="GW13">
            <v>140</v>
          </cell>
          <cell r="GX13">
            <v>155</v>
          </cell>
          <cell r="GY13">
            <v>1500</v>
          </cell>
          <cell r="GZ13">
            <v>780</v>
          </cell>
          <cell r="HA13">
            <v>145</v>
          </cell>
          <cell r="HB13">
            <v>165</v>
          </cell>
          <cell r="HC13">
            <v>175</v>
          </cell>
          <cell r="HD13">
            <v>175</v>
          </cell>
          <cell r="HE13">
            <v>125</v>
          </cell>
          <cell r="HF13">
            <v>715</v>
          </cell>
          <cell r="HG13">
            <v>130</v>
          </cell>
          <cell r="HH13">
            <v>155</v>
          </cell>
          <cell r="HI13">
            <v>145</v>
          </cell>
          <cell r="HJ13">
            <v>145</v>
          </cell>
          <cell r="HK13">
            <v>145</v>
          </cell>
          <cell r="HL13">
            <v>1295</v>
          </cell>
          <cell r="HM13">
            <v>540</v>
          </cell>
          <cell r="HN13">
            <v>125</v>
          </cell>
          <cell r="HO13">
            <v>115</v>
          </cell>
          <cell r="HP13">
            <v>115</v>
          </cell>
          <cell r="HQ13">
            <v>100</v>
          </cell>
          <cell r="HR13">
            <v>90</v>
          </cell>
          <cell r="HS13">
            <v>415</v>
          </cell>
          <cell r="HT13">
            <v>85</v>
          </cell>
          <cell r="HU13">
            <v>90</v>
          </cell>
          <cell r="HV13">
            <v>85</v>
          </cell>
          <cell r="HW13">
            <v>80</v>
          </cell>
          <cell r="HX13">
            <v>80</v>
          </cell>
          <cell r="HY13">
            <v>335</v>
          </cell>
          <cell r="HZ13">
            <v>75</v>
          </cell>
          <cell r="IA13">
            <v>60</v>
          </cell>
          <cell r="IB13">
            <v>65</v>
          </cell>
          <cell r="IC13">
            <v>75</v>
          </cell>
          <cell r="ID13">
            <v>65</v>
          </cell>
          <cell r="IE13">
            <v>600</v>
          </cell>
          <cell r="IF13">
            <v>310</v>
          </cell>
          <cell r="IG13">
            <v>60</v>
          </cell>
          <cell r="IH13">
            <v>65</v>
          </cell>
          <cell r="II13">
            <v>65</v>
          </cell>
          <cell r="IJ13">
            <v>65</v>
          </cell>
          <cell r="IK13">
            <v>65</v>
          </cell>
          <cell r="IL13">
            <v>205</v>
          </cell>
          <cell r="IM13">
            <v>55</v>
          </cell>
          <cell r="IN13">
            <v>45</v>
          </cell>
          <cell r="IO13">
            <v>40</v>
          </cell>
          <cell r="IP13">
            <v>35</v>
          </cell>
          <cell r="IQ13">
            <v>40</v>
          </cell>
          <cell r="IR13">
            <v>60</v>
          </cell>
          <cell r="IS13">
            <v>10</v>
          </cell>
          <cell r="IT13">
            <v>20</v>
          </cell>
          <cell r="IU13">
            <v>15</v>
          </cell>
          <cell r="IV13">
            <v>10</v>
          </cell>
          <cell r="IW13">
            <v>5</v>
          </cell>
          <cell r="IX13">
            <v>5901022</v>
          </cell>
          <cell r="IY13">
            <v>25</v>
          </cell>
          <cell r="IZ13">
            <v>10</v>
          </cell>
          <cell r="JA13">
            <v>5</v>
          </cell>
          <cell r="JB13">
            <v>5</v>
          </cell>
          <cell r="JC13">
            <v>5</v>
          </cell>
          <cell r="JD13">
            <v>5</v>
          </cell>
          <cell r="JE13">
            <v>0</v>
          </cell>
          <cell r="JF13">
            <v>44.1</v>
          </cell>
        </row>
        <row r="14">
          <cell r="A14">
            <v>5901804</v>
          </cell>
          <cell r="B14" t="str">
            <v>Columbia Lake 3</v>
          </cell>
          <cell r="C14">
            <v>70</v>
          </cell>
          <cell r="D14">
            <v>10</v>
          </cell>
          <cell r="E14">
            <v>5</v>
          </cell>
          <cell r="F14">
            <v>0</v>
          </cell>
          <cell r="G14">
            <v>0</v>
          </cell>
          <cell r="H14">
            <v>0</v>
          </cell>
          <cell r="I14">
            <v>0</v>
          </cell>
          <cell r="J14">
            <v>0</v>
          </cell>
          <cell r="K14">
            <v>0</v>
          </cell>
          <cell r="L14">
            <v>0</v>
          </cell>
          <cell r="M14">
            <v>0</v>
          </cell>
          <cell r="N14">
            <v>0</v>
          </cell>
          <cell r="O14">
            <v>0</v>
          </cell>
          <cell r="P14">
            <v>5</v>
          </cell>
          <cell r="Q14">
            <v>5</v>
          </cell>
          <cell r="R14">
            <v>0</v>
          </cell>
          <cell r="S14">
            <v>5</v>
          </cell>
          <cell r="T14">
            <v>0</v>
          </cell>
          <cell r="U14">
            <v>0</v>
          </cell>
          <cell r="V14">
            <v>0</v>
          </cell>
          <cell r="W14">
            <v>5</v>
          </cell>
          <cell r="X14">
            <v>5</v>
          </cell>
          <cell r="Y14">
            <v>0</v>
          </cell>
          <cell r="Z14">
            <v>0</v>
          </cell>
          <cell r="AA14">
            <v>0</v>
          </cell>
          <cell r="AB14">
            <v>0</v>
          </cell>
          <cell r="AC14">
            <v>0</v>
          </cell>
          <cell r="AD14">
            <v>0</v>
          </cell>
          <cell r="AE14">
            <v>0</v>
          </cell>
          <cell r="AF14">
            <v>0</v>
          </cell>
          <cell r="AG14">
            <v>5</v>
          </cell>
          <cell r="AH14">
            <v>5</v>
          </cell>
          <cell r="AI14">
            <v>5</v>
          </cell>
          <cell r="AJ14">
            <v>10</v>
          </cell>
          <cell r="AK14">
            <v>5</v>
          </cell>
          <cell r="AL14">
            <v>5</v>
          </cell>
          <cell r="AM14">
            <v>0</v>
          </cell>
          <cell r="AN14">
            <v>5</v>
          </cell>
          <cell r="AO14">
            <v>0</v>
          </cell>
          <cell r="AP14">
            <v>0</v>
          </cell>
          <cell r="AQ14">
            <v>0</v>
          </cell>
          <cell r="AR14">
            <v>5</v>
          </cell>
          <cell r="AS14">
            <v>0</v>
          </cell>
          <cell r="AT14">
            <v>0</v>
          </cell>
          <cell r="AU14">
            <v>0</v>
          </cell>
          <cell r="AV14">
            <v>0</v>
          </cell>
          <cell r="AW14">
            <v>5</v>
          </cell>
          <cell r="AX14">
            <v>5</v>
          </cell>
          <cell r="AY14">
            <v>0</v>
          </cell>
          <cell r="AZ14">
            <v>0</v>
          </cell>
          <cell r="BA14">
            <v>0</v>
          </cell>
          <cell r="BB14">
            <v>5</v>
          </cell>
          <cell r="BC14">
            <v>0</v>
          </cell>
          <cell r="BD14">
            <v>5</v>
          </cell>
          <cell r="BE14">
            <v>0</v>
          </cell>
          <cell r="BF14">
            <v>0</v>
          </cell>
          <cell r="BG14">
            <v>0</v>
          </cell>
          <cell r="BH14">
            <v>0</v>
          </cell>
          <cell r="BI14">
            <v>0</v>
          </cell>
          <cell r="BJ14">
            <v>10</v>
          </cell>
          <cell r="BK14">
            <v>5</v>
          </cell>
          <cell r="BL14">
            <v>0</v>
          </cell>
          <cell r="BM14">
            <v>5</v>
          </cell>
          <cell r="BN14">
            <v>0</v>
          </cell>
          <cell r="BO14">
            <v>0</v>
          </cell>
          <cell r="BP14">
            <v>0</v>
          </cell>
          <cell r="BQ14">
            <v>0</v>
          </cell>
          <cell r="BR14">
            <v>0</v>
          </cell>
          <cell r="BS14">
            <v>0</v>
          </cell>
          <cell r="BT14">
            <v>0</v>
          </cell>
          <cell r="BU14">
            <v>5</v>
          </cell>
          <cell r="BV14">
            <v>0</v>
          </cell>
          <cell r="BW14">
            <v>20</v>
          </cell>
          <cell r="BX14">
            <v>10</v>
          </cell>
          <cell r="BY14">
            <v>0</v>
          </cell>
          <cell r="BZ14">
            <v>5</v>
          </cell>
          <cell r="CA14">
            <v>5</v>
          </cell>
          <cell r="CB14">
            <v>5</v>
          </cell>
          <cell r="CC14">
            <v>0</v>
          </cell>
          <cell r="CD14">
            <v>15</v>
          </cell>
          <cell r="CE14">
            <v>0</v>
          </cell>
          <cell r="CF14">
            <v>5</v>
          </cell>
          <cell r="CG14">
            <v>0</v>
          </cell>
          <cell r="CH14">
            <v>0</v>
          </cell>
          <cell r="CI14">
            <v>0</v>
          </cell>
          <cell r="CJ14">
            <v>5</v>
          </cell>
          <cell r="CK14">
            <v>0</v>
          </cell>
          <cell r="CL14">
            <v>0</v>
          </cell>
          <cell r="CM14">
            <v>5</v>
          </cell>
          <cell r="CN14">
            <v>0</v>
          </cell>
          <cell r="CO14">
            <v>0</v>
          </cell>
          <cell r="CP14">
            <v>0</v>
          </cell>
          <cell r="CQ14">
            <v>5</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47.5</v>
          </cell>
          <cell r="EE14">
            <v>60</v>
          </cell>
          <cell r="EF14">
            <v>5</v>
          </cell>
          <cell r="EG14">
            <v>5</v>
          </cell>
          <cell r="EH14">
            <v>5</v>
          </cell>
          <cell r="EI14">
            <v>0</v>
          </cell>
          <cell r="EJ14">
            <v>0</v>
          </cell>
          <cell r="EK14">
            <v>0</v>
          </cell>
          <cell r="EL14">
            <v>0</v>
          </cell>
          <cell r="EM14">
            <v>0</v>
          </cell>
          <cell r="EN14">
            <v>0</v>
          </cell>
          <cell r="EO14">
            <v>0</v>
          </cell>
          <cell r="EP14">
            <v>0</v>
          </cell>
          <cell r="EQ14">
            <v>0</v>
          </cell>
          <cell r="ER14">
            <v>0</v>
          </cell>
          <cell r="ES14">
            <v>5</v>
          </cell>
          <cell r="ET14">
            <v>0</v>
          </cell>
          <cell r="EU14">
            <v>0</v>
          </cell>
          <cell r="EV14">
            <v>0</v>
          </cell>
          <cell r="EW14">
            <v>0</v>
          </cell>
          <cell r="EX14">
            <v>0</v>
          </cell>
          <cell r="EY14">
            <v>10</v>
          </cell>
          <cell r="EZ14">
            <v>5</v>
          </cell>
          <cell r="FA14">
            <v>0</v>
          </cell>
          <cell r="FB14">
            <v>0</v>
          </cell>
          <cell r="FC14">
            <v>5</v>
          </cell>
          <cell r="FD14">
            <v>0</v>
          </cell>
          <cell r="FE14">
            <v>0</v>
          </cell>
          <cell r="FF14">
            <v>5</v>
          </cell>
          <cell r="FG14">
            <v>5</v>
          </cell>
          <cell r="FH14">
            <v>0</v>
          </cell>
          <cell r="FI14">
            <v>0</v>
          </cell>
          <cell r="FJ14">
            <v>0</v>
          </cell>
          <cell r="FK14">
            <v>0</v>
          </cell>
          <cell r="FL14">
            <v>5</v>
          </cell>
          <cell r="FM14">
            <v>0</v>
          </cell>
          <cell r="FN14">
            <v>0</v>
          </cell>
          <cell r="FO14">
            <v>0</v>
          </cell>
          <cell r="FP14">
            <v>0</v>
          </cell>
          <cell r="FQ14">
            <v>0</v>
          </cell>
          <cell r="FR14">
            <v>5</v>
          </cell>
          <cell r="FS14">
            <v>5</v>
          </cell>
          <cell r="FT14">
            <v>0</v>
          </cell>
          <cell r="FU14">
            <v>0</v>
          </cell>
          <cell r="FV14">
            <v>5</v>
          </cell>
          <cell r="FW14">
            <v>0</v>
          </cell>
          <cell r="FX14">
            <v>0</v>
          </cell>
          <cell r="FY14">
            <v>5</v>
          </cell>
          <cell r="FZ14">
            <v>0</v>
          </cell>
          <cell r="GA14">
            <v>0</v>
          </cell>
          <cell r="GB14">
            <v>0</v>
          </cell>
          <cell r="GC14">
            <v>5</v>
          </cell>
          <cell r="GD14">
            <v>0</v>
          </cell>
          <cell r="GE14">
            <v>0</v>
          </cell>
          <cell r="GF14">
            <v>5</v>
          </cell>
          <cell r="GG14">
            <v>0</v>
          </cell>
          <cell r="GH14">
            <v>0</v>
          </cell>
          <cell r="GI14">
            <v>0</v>
          </cell>
          <cell r="GJ14">
            <v>0</v>
          </cell>
          <cell r="GK14">
            <v>0</v>
          </cell>
          <cell r="GL14">
            <v>10</v>
          </cell>
          <cell r="GM14">
            <v>5</v>
          </cell>
          <cell r="GN14">
            <v>0</v>
          </cell>
          <cell r="GO14">
            <v>0</v>
          </cell>
          <cell r="GP14">
            <v>0</v>
          </cell>
          <cell r="GQ14">
            <v>0</v>
          </cell>
          <cell r="GR14">
            <v>5</v>
          </cell>
          <cell r="GS14">
            <v>5</v>
          </cell>
          <cell r="GT14">
            <v>5</v>
          </cell>
          <cell r="GU14">
            <v>0</v>
          </cell>
          <cell r="GV14">
            <v>0</v>
          </cell>
          <cell r="GW14">
            <v>5</v>
          </cell>
          <cell r="GX14">
            <v>0</v>
          </cell>
          <cell r="GY14">
            <v>10</v>
          </cell>
          <cell r="GZ14">
            <v>5</v>
          </cell>
          <cell r="HA14">
            <v>0</v>
          </cell>
          <cell r="HB14">
            <v>5</v>
          </cell>
          <cell r="HC14">
            <v>5</v>
          </cell>
          <cell r="HD14">
            <v>0</v>
          </cell>
          <cell r="HE14">
            <v>0</v>
          </cell>
          <cell r="HF14">
            <v>5</v>
          </cell>
          <cell r="HG14">
            <v>0</v>
          </cell>
          <cell r="HH14">
            <v>0</v>
          </cell>
          <cell r="HI14">
            <v>0</v>
          </cell>
          <cell r="HJ14">
            <v>0</v>
          </cell>
          <cell r="HK14">
            <v>0</v>
          </cell>
          <cell r="HL14">
            <v>10</v>
          </cell>
          <cell r="HM14">
            <v>5</v>
          </cell>
          <cell r="HN14">
            <v>0</v>
          </cell>
          <cell r="HO14">
            <v>0</v>
          </cell>
          <cell r="HP14">
            <v>0</v>
          </cell>
          <cell r="HQ14">
            <v>0</v>
          </cell>
          <cell r="HR14">
            <v>0</v>
          </cell>
          <cell r="HS14">
            <v>0</v>
          </cell>
          <cell r="HT14">
            <v>5</v>
          </cell>
          <cell r="HU14">
            <v>0</v>
          </cell>
          <cell r="HV14">
            <v>0</v>
          </cell>
          <cell r="HW14">
            <v>5</v>
          </cell>
          <cell r="HX14">
            <v>0</v>
          </cell>
          <cell r="HY14">
            <v>0</v>
          </cell>
          <cell r="HZ14">
            <v>5</v>
          </cell>
          <cell r="IA14">
            <v>0</v>
          </cell>
          <cell r="IB14">
            <v>0</v>
          </cell>
          <cell r="IC14">
            <v>0</v>
          </cell>
          <cell r="ID14">
            <v>0</v>
          </cell>
          <cell r="IE14">
            <v>0</v>
          </cell>
          <cell r="IF14">
            <v>5</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5901804</v>
          </cell>
          <cell r="IY14">
            <v>0</v>
          </cell>
          <cell r="IZ14">
            <v>0</v>
          </cell>
          <cell r="JA14">
            <v>0</v>
          </cell>
          <cell r="JB14">
            <v>0</v>
          </cell>
          <cell r="JC14">
            <v>0</v>
          </cell>
          <cell r="JD14">
            <v>0</v>
          </cell>
          <cell r="JE14">
            <v>0</v>
          </cell>
          <cell r="JF14">
            <v>45</v>
          </cell>
        </row>
        <row r="15">
          <cell r="A15">
            <v>5903045</v>
          </cell>
          <cell r="B15" t="str">
            <v>Castlegar</v>
          </cell>
          <cell r="C15">
            <v>3790</v>
          </cell>
          <cell r="D15">
            <v>580</v>
          </cell>
          <cell r="E15">
            <v>175</v>
          </cell>
          <cell r="F15">
            <v>40</v>
          </cell>
          <cell r="G15">
            <v>35</v>
          </cell>
          <cell r="H15">
            <v>25</v>
          </cell>
          <cell r="I15">
            <v>35</v>
          </cell>
          <cell r="J15">
            <v>35</v>
          </cell>
          <cell r="K15">
            <v>195</v>
          </cell>
          <cell r="L15">
            <v>40</v>
          </cell>
          <cell r="M15">
            <v>40</v>
          </cell>
          <cell r="N15">
            <v>35</v>
          </cell>
          <cell r="O15">
            <v>30</v>
          </cell>
          <cell r="P15">
            <v>50</v>
          </cell>
          <cell r="Q15">
            <v>215</v>
          </cell>
          <cell r="R15">
            <v>30</v>
          </cell>
          <cell r="S15">
            <v>35</v>
          </cell>
          <cell r="T15">
            <v>55</v>
          </cell>
          <cell r="U15">
            <v>45</v>
          </cell>
          <cell r="V15">
            <v>50</v>
          </cell>
          <cell r="W15">
            <v>460</v>
          </cell>
          <cell r="X15">
            <v>245</v>
          </cell>
          <cell r="Y15">
            <v>40</v>
          </cell>
          <cell r="Z15">
            <v>50</v>
          </cell>
          <cell r="AA15">
            <v>45</v>
          </cell>
          <cell r="AB15">
            <v>50</v>
          </cell>
          <cell r="AC15">
            <v>65</v>
          </cell>
          <cell r="AD15">
            <v>210</v>
          </cell>
          <cell r="AE15">
            <v>50</v>
          </cell>
          <cell r="AF15">
            <v>55</v>
          </cell>
          <cell r="AG15">
            <v>40</v>
          </cell>
          <cell r="AH15">
            <v>35</v>
          </cell>
          <cell r="AI15">
            <v>30</v>
          </cell>
          <cell r="AJ15">
            <v>420</v>
          </cell>
          <cell r="AK15">
            <v>215</v>
          </cell>
          <cell r="AL15">
            <v>25</v>
          </cell>
          <cell r="AM15">
            <v>50</v>
          </cell>
          <cell r="AN15">
            <v>45</v>
          </cell>
          <cell r="AO15">
            <v>45</v>
          </cell>
          <cell r="AP15">
            <v>55</v>
          </cell>
          <cell r="AQ15">
            <v>205</v>
          </cell>
          <cell r="AR15">
            <v>50</v>
          </cell>
          <cell r="AS15">
            <v>40</v>
          </cell>
          <cell r="AT15">
            <v>35</v>
          </cell>
          <cell r="AU15">
            <v>40</v>
          </cell>
          <cell r="AV15">
            <v>40</v>
          </cell>
          <cell r="AW15">
            <v>450</v>
          </cell>
          <cell r="AX15">
            <v>195</v>
          </cell>
          <cell r="AY15">
            <v>30</v>
          </cell>
          <cell r="AZ15">
            <v>40</v>
          </cell>
          <cell r="BA15">
            <v>40</v>
          </cell>
          <cell r="BB15">
            <v>50</v>
          </cell>
          <cell r="BC15">
            <v>45</v>
          </cell>
          <cell r="BD15">
            <v>250</v>
          </cell>
          <cell r="BE15">
            <v>60</v>
          </cell>
          <cell r="BF15">
            <v>35</v>
          </cell>
          <cell r="BG15">
            <v>60</v>
          </cell>
          <cell r="BH15">
            <v>45</v>
          </cell>
          <cell r="BI15">
            <v>55</v>
          </cell>
          <cell r="BJ15">
            <v>570</v>
          </cell>
          <cell r="BK15">
            <v>250</v>
          </cell>
          <cell r="BL15">
            <v>50</v>
          </cell>
          <cell r="BM15">
            <v>45</v>
          </cell>
          <cell r="BN15">
            <v>60</v>
          </cell>
          <cell r="BO15">
            <v>45</v>
          </cell>
          <cell r="BP15">
            <v>50</v>
          </cell>
          <cell r="BQ15">
            <v>320</v>
          </cell>
          <cell r="BR15">
            <v>55</v>
          </cell>
          <cell r="BS15">
            <v>70</v>
          </cell>
          <cell r="BT15">
            <v>65</v>
          </cell>
          <cell r="BU15">
            <v>80</v>
          </cell>
          <cell r="BV15">
            <v>55</v>
          </cell>
          <cell r="BW15">
            <v>565</v>
          </cell>
          <cell r="BX15">
            <v>315</v>
          </cell>
          <cell r="BY15">
            <v>65</v>
          </cell>
          <cell r="BZ15">
            <v>60</v>
          </cell>
          <cell r="CA15">
            <v>55</v>
          </cell>
          <cell r="CB15">
            <v>65</v>
          </cell>
          <cell r="CC15">
            <v>60</v>
          </cell>
          <cell r="CD15">
            <v>255</v>
          </cell>
          <cell r="CE15">
            <v>55</v>
          </cell>
          <cell r="CF15">
            <v>40</v>
          </cell>
          <cell r="CG15">
            <v>45</v>
          </cell>
          <cell r="CH15">
            <v>60</v>
          </cell>
          <cell r="CI15">
            <v>50</v>
          </cell>
          <cell r="CJ15">
            <v>550</v>
          </cell>
          <cell r="CK15">
            <v>225</v>
          </cell>
          <cell r="CL15">
            <v>55</v>
          </cell>
          <cell r="CM15">
            <v>45</v>
          </cell>
          <cell r="CN15">
            <v>45</v>
          </cell>
          <cell r="CO15">
            <v>45</v>
          </cell>
          <cell r="CP15">
            <v>35</v>
          </cell>
          <cell r="CQ15">
            <v>180</v>
          </cell>
          <cell r="CR15">
            <v>35</v>
          </cell>
          <cell r="CS15">
            <v>40</v>
          </cell>
          <cell r="CT15">
            <v>35</v>
          </cell>
          <cell r="CU15">
            <v>35</v>
          </cell>
          <cell r="CV15">
            <v>35</v>
          </cell>
          <cell r="CW15">
            <v>145</v>
          </cell>
          <cell r="CX15">
            <v>25</v>
          </cell>
          <cell r="CY15">
            <v>35</v>
          </cell>
          <cell r="CZ15">
            <v>30</v>
          </cell>
          <cell r="DA15">
            <v>30</v>
          </cell>
          <cell r="DB15">
            <v>30</v>
          </cell>
          <cell r="DC15">
            <v>190</v>
          </cell>
          <cell r="DD15">
            <v>110</v>
          </cell>
          <cell r="DE15">
            <v>25</v>
          </cell>
          <cell r="DF15">
            <v>10</v>
          </cell>
          <cell r="DG15">
            <v>20</v>
          </cell>
          <cell r="DH15">
            <v>25</v>
          </cell>
          <cell r="DI15">
            <v>20</v>
          </cell>
          <cell r="DJ15">
            <v>55</v>
          </cell>
          <cell r="DK15">
            <v>15</v>
          </cell>
          <cell r="DL15">
            <v>10</v>
          </cell>
          <cell r="DM15">
            <v>10</v>
          </cell>
          <cell r="DN15">
            <v>10</v>
          </cell>
          <cell r="DO15">
            <v>10</v>
          </cell>
          <cell r="DP15">
            <v>40</v>
          </cell>
          <cell r="DQ15">
            <v>30</v>
          </cell>
          <cell r="DR15">
            <v>10</v>
          </cell>
          <cell r="DS15">
            <v>10</v>
          </cell>
          <cell r="DT15">
            <v>5</v>
          </cell>
          <cell r="DU15">
            <v>0</v>
          </cell>
          <cell r="DV15">
            <v>5</v>
          </cell>
          <cell r="DW15">
            <v>5</v>
          </cell>
          <cell r="DX15">
            <v>5</v>
          </cell>
          <cell r="DY15">
            <v>0</v>
          </cell>
          <cell r="DZ15">
            <v>0</v>
          </cell>
          <cell r="EA15">
            <v>0</v>
          </cell>
          <cell r="EB15">
            <v>0</v>
          </cell>
          <cell r="EC15">
            <v>5</v>
          </cell>
          <cell r="ED15">
            <v>44.8</v>
          </cell>
          <cell r="EE15">
            <v>4030</v>
          </cell>
          <cell r="EF15">
            <v>540</v>
          </cell>
          <cell r="EG15">
            <v>165</v>
          </cell>
          <cell r="EH15">
            <v>45</v>
          </cell>
          <cell r="EI15">
            <v>25</v>
          </cell>
          <cell r="EJ15">
            <v>25</v>
          </cell>
          <cell r="EK15">
            <v>45</v>
          </cell>
          <cell r="EL15">
            <v>25</v>
          </cell>
          <cell r="EM15">
            <v>190</v>
          </cell>
          <cell r="EN15">
            <v>25</v>
          </cell>
          <cell r="EO15">
            <v>40</v>
          </cell>
          <cell r="EP15">
            <v>40</v>
          </cell>
          <cell r="EQ15">
            <v>40</v>
          </cell>
          <cell r="ER15">
            <v>45</v>
          </cell>
          <cell r="ES15">
            <v>185</v>
          </cell>
          <cell r="ET15">
            <v>30</v>
          </cell>
          <cell r="EU15">
            <v>30</v>
          </cell>
          <cell r="EV15">
            <v>45</v>
          </cell>
          <cell r="EW15">
            <v>40</v>
          </cell>
          <cell r="EX15">
            <v>40</v>
          </cell>
          <cell r="EY15">
            <v>430</v>
          </cell>
          <cell r="EZ15">
            <v>230</v>
          </cell>
          <cell r="FA15">
            <v>45</v>
          </cell>
          <cell r="FB15">
            <v>40</v>
          </cell>
          <cell r="FC15">
            <v>50</v>
          </cell>
          <cell r="FD15">
            <v>40</v>
          </cell>
          <cell r="FE15">
            <v>45</v>
          </cell>
          <cell r="FF15">
            <v>200</v>
          </cell>
          <cell r="FG15">
            <v>60</v>
          </cell>
          <cell r="FH15">
            <v>40</v>
          </cell>
          <cell r="FI15">
            <v>35</v>
          </cell>
          <cell r="FJ15">
            <v>40</v>
          </cell>
          <cell r="FK15">
            <v>35</v>
          </cell>
          <cell r="FL15">
            <v>430</v>
          </cell>
          <cell r="FM15">
            <v>210</v>
          </cell>
          <cell r="FN15">
            <v>40</v>
          </cell>
          <cell r="FO15">
            <v>35</v>
          </cell>
          <cell r="FP15">
            <v>35</v>
          </cell>
          <cell r="FQ15">
            <v>60</v>
          </cell>
          <cell r="FR15">
            <v>45</v>
          </cell>
          <cell r="FS15">
            <v>220</v>
          </cell>
          <cell r="FT15">
            <v>55</v>
          </cell>
          <cell r="FU15">
            <v>40</v>
          </cell>
          <cell r="FV15">
            <v>35</v>
          </cell>
          <cell r="FW15">
            <v>50</v>
          </cell>
          <cell r="FX15">
            <v>35</v>
          </cell>
          <cell r="FY15">
            <v>505</v>
          </cell>
          <cell r="FZ15">
            <v>250</v>
          </cell>
          <cell r="GA15">
            <v>40</v>
          </cell>
          <cell r="GB15">
            <v>60</v>
          </cell>
          <cell r="GC15">
            <v>50</v>
          </cell>
          <cell r="GD15">
            <v>50</v>
          </cell>
          <cell r="GE15">
            <v>45</v>
          </cell>
          <cell r="GF15">
            <v>260</v>
          </cell>
          <cell r="GG15">
            <v>55</v>
          </cell>
          <cell r="GH15">
            <v>45</v>
          </cell>
          <cell r="GI15">
            <v>50</v>
          </cell>
          <cell r="GJ15">
            <v>50</v>
          </cell>
          <cell r="GK15">
            <v>60</v>
          </cell>
          <cell r="GL15">
            <v>605</v>
          </cell>
          <cell r="GM15">
            <v>280</v>
          </cell>
          <cell r="GN15">
            <v>45</v>
          </cell>
          <cell r="GO15">
            <v>55</v>
          </cell>
          <cell r="GP15">
            <v>65</v>
          </cell>
          <cell r="GQ15">
            <v>65</v>
          </cell>
          <cell r="GR15">
            <v>55</v>
          </cell>
          <cell r="GS15">
            <v>325</v>
          </cell>
          <cell r="GT15">
            <v>60</v>
          </cell>
          <cell r="GU15">
            <v>70</v>
          </cell>
          <cell r="GV15">
            <v>55</v>
          </cell>
          <cell r="GW15">
            <v>55</v>
          </cell>
          <cell r="GX15">
            <v>80</v>
          </cell>
          <cell r="GY15">
            <v>600</v>
          </cell>
          <cell r="GZ15">
            <v>290</v>
          </cell>
          <cell r="HA15">
            <v>60</v>
          </cell>
          <cell r="HB15">
            <v>80</v>
          </cell>
          <cell r="HC15">
            <v>55</v>
          </cell>
          <cell r="HD15">
            <v>50</v>
          </cell>
          <cell r="HE15">
            <v>50</v>
          </cell>
          <cell r="HF15">
            <v>305</v>
          </cell>
          <cell r="HG15">
            <v>65</v>
          </cell>
          <cell r="HH15">
            <v>60</v>
          </cell>
          <cell r="HI15">
            <v>70</v>
          </cell>
          <cell r="HJ15">
            <v>65</v>
          </cell>
          <cell r="HK15">
            <v>50</v>
          </cell>
          <cell r="HL15">
            <v>595</v>
          </cell>
          <cell r="HM15">
            <v>245</v>
          </cell>
          <cell r="HN15">
            <v>55</v>
          </cell>
          <cell r="HO15">
            <v>50</v>
          </cell>
          <cell r="HP15">
            <v>45</v>
          </cell>
          <cell r="HQ15">
            <v>40</v>
          </cell>
          <cell r="HR15">
            <v>55</v>
          </cell>
          <cell r="HS15">
            <v>200</v>
          </cell>
          <cell r="HT15">
            <v>55</v>
          </cell>
          <cell r="HU15">
            <v>35</v>
          </cell>
          <cell r="HV15">
            <v>35</v>
          </cell>
          <cell r="HW15">
            <v>40</v>
          </cell>
          <cell r="HX15">
            <v>40</v>
          </cell>
          <cell r="HY15">
            <v>150</v>
          </cell>
          <cell r="HZ15">
            <v>30</v>
          </cell>
          <cell r="IA15">
            <v>30</v>
          </cell>
          <cell r="IB15">
            <v>35</v>
          </cell>
          <cell r="IC15">
            <v>30</v>
          </cell>
          <cell r="ID15">
            <v>25</v>
          </cell>
          <cell r="IE15">
            <v>320</v>
          </cell>
          <cell r="IF15">
            <v>145</v>
          </cell>
          <cell r="IG15">
            <v>30</v>
          </cell>
          <cell r="IH15">
            <v>25</v>
          </cell>
          <cell r="II15">
            <v>30</v>
          </cell>
          <cell r="IJ15">
            <v>25</v>
          </cell>
          <cell r="IK15">
            <v>35</v>
          </cell>
          <cell r="IL15">
            <v>105</v>
          </cell>
          <cell r="IM15">
            <v>30</v>
          </cell>
          <cell r="IN15">
            <v>30</v>
          </cell>
          <cell r="IO15">
            <v>15</v>
          </cell>
          <cell r="IP15">
            <v>15</v>
          </cell>
          <cell r="IQ15">
            <v>15</v>
          </cell>
          <cell r="IR15">
            <v>50</v>
          </cell>
          <cell r="IS15">
            <v>15</v>
          </cell>
          <cell r="IT15">
            <v>10</v>
          </cell>
          <cell r="IU15">
            <v>10</v>
          </cell>
          <cell r="IV15">
            <v>10</v>
          </cell>
          <cell r="IW15">
            <v>5</v>
          </cell>
          <cell r="IX15">
            <v>5903045</v>
          </cell>
          <cell r="IY15">
            <v>20</v>
          </cell>
          <cell r="IZ15">
            <v>5</v>
          </cell>
          <cell r="JA15">
            <v>10</v>
          </cell>
          <cell r="JB15">
            <v>0</v>
          </cell>
          <cell r="JC15">
            <v>0</v>
          </cell>
          <cell r="JD15">
            <v>0</v>
          </cell>
          <cell r="JE15">
            <v>0</v>
          </cell>
          <cell r="JF15">
            <v>47.2</v>
          </cell>
        </row>
        <row r="16">
          <cell r="A16">
            <v>5901006</v>
          </cell>
          <cell r="B16" t="str">
            <v>Sparwood</v>
          </cell>
          <cell r="C16">
            <v>1905</v>
          </cell>
          <cell r="D16">
            <v>335</v>
          </cell>
          <cell r="E16">
            <v>115</v>
          </cell>
          <cell r="F16">
            <v>20</v>
          </cell>
          <cell r="G16">
            <v>20</v>
          </cell>
          <cell r="H16">
            <v>25</v>
          </cell>
          <cell r="I16">
            <v>25</v>
          </cell>
          <cell r="J16">
            <v>25</v>
          </cell>
          <cell r="K16">
            <v>115</v>
          </cell>
          <cell r="L16">
            <v>25</v>
          </cell>
          <cell r="M16">
            <v>25</v>
          </cell>
          <cell r="N16">
            <v>25</v>
          </cell>
          <cell r="O16">
            <v>20</v>
          </cell>
          <cell r="P16">
            <v>20</v>
          </cell>
          <cell r="Q16">
            <v>110</v>
          </cell>
          <cell r="R16">
            <v>10</v>
          </cell>
          <cell r="S16">
            <v>20</v>
          </cell>
          <cell r="T16">
            <v>25</v>
          </cell>
          <cell r="U16">
            <v>30</v>
          </cell>
          <cell r="V16">
            <v>25</v>
          </cell>
          <cell r="W16">
            <v>260</v>
          </cell>
          <cell r="X16">
            <v>135</v>
          </cell>
          <cell r="Y16">
            <v>35</v>
          </cell>
          <cell r="Z16">
            <v>20</v>
          </cell>
          <cell r="AA16">
            <v>20</v>
          </cell>
          <cell r="AB16">
            <v>25</v>
          </cell>
          <cell r="AC16">
            <v>30</v>
          </cell>
          <cell r="AD16">
            <v>125</v>
          </cell>
          <cell r="AE16">
            <v>20</v>
          </cell>
          <cell r="AF16">
            <v>30</v>
          </cell>
          <cell r="AG16">
            <v>25</v>
          </cell>
          <cell r="AH16">
            <v>20</v>
          </cell>
          <cell r="AI16">
            <v>25</v>
          </cell>
          <cell r="AJ16">
            <v>240</v>
          </cell>
          <cell r="AK16">
            <v>100</v>
          </cell>
          <cell r="AL16">
            <v>20</v>
          </cell>
          <cell r="AM16">
            <v>15</v>
          </cell>
          <cell r="AN16">
            <v>20</v>
          </cell>
          <cell r="AO16">
            <v>20</v>
          </cell>
          <cell r="AP16">
            <v>20</v>
          </cell>
          <cell r="AQ16">
            <v>140</v>
          </cell>
          <cell r="AR16">
            <v>25</v>
          </cell>
          <cell r="AS16">
            <v>25</v>
          </cell>
          <cell r="AT16">
            <v>30</v>
          </cell>
          <cell r="AU16">
            <v>30</v>
          </cell>
          <cell r="AV16">
            <v>30</v>
          </cell>
          <cell r="AW16">
            <v>245</v>
          </cell>
          <cell r="AX16">
            <v>135</v>
          </cell>
          <cell r="AY16">
            <v>20</v>
          </cell>
          <cell r="AZ16">
            <v>30</v>
          </cell>
          <cell r="BA16">
            <v>25</v>
          </cell>
          <cell r="BB16">
            <v>25</v>
          </cell>
          <cell r="BC16">
            <v>30</v>
          </cell>
          <cell r="BD16">
            <v>115</v>
          </cell>
          <cell r="BE16">
            <v>25</v>
          </cell>
          <cell r="BF16">
            <v>25</v>
          </cell>
          <cell r="BG16">
            <v>25</v>
          </cell>
          <cell r="BH16">
            <v>20</v>
          </cell>
          <cell r="BI16">
            <v>20</v>
          </cell>
          <cell r="BJ16">
            <v>340</v>
          </cell>
          <cell r="BK16">
            <v>160</v>
          </cell>
          <cell r="BL16">
            <v>30</v>
          </cell>
          <cell r="BM16">
            <v>35</v>
          </cell>
          <cell r="BN16">
            <v>30</v>
          </cell>
          <cell r="BO16">
            <v>35</v>
          </cell>
          <cell r="BP16">
            <v>30</v>
          </cell>
          <cell r="BQ16">
            <v>185</v>
          </cell>
          <cell r="BR16">
            <v>25</v>
          </cell>
          <cell r="BS16">
            <v>50</v>
          </cell>
          <cell r="BT16">
            <v>35</v>
          </cell>
          <cell r="BU16">
            <v>35</v>
          </cell>
          <cell r="BV16">
            <v>40</v>
          </cell>
          <cell r="BW16">
            <v>275</v>
          </cell>
          <cell r="BX16">
            <v>160</v>
          </cell>
          <cell r="BY16">
            <v>35</v>
          </cell>
          <cell r="BZ16">
            <v>40</v>
          </cell>
          <cell r="CA16">
            <v>35</v>
          </cell>
          <cell r="CB16">
            <v>25</v>
          </cell>
          <cell r="CC16">
            <v>30</v>
          </cell>
          <cell r="CD16">
            <v>115</v>
          </cell>
          <cell r="CE16">
            <v>30</v>
          </cell>
          <cell r="CF16">
            <v>20</v>
          </cell>
          <cell r="CG16">
            <v>30</v>
          </cell>
          <cell r="CH16">
            <v>20</v>
          </cell>
          <cell r="CI16">
            <v>15</v>
          </cell>
          <cell r="CJ16">
            <v>175</v>
          </cell>
          <cell r="CK16">
            <v>70</v>
          </cell>
          <cell r="CL16">
            <v>20</v>
          </cell>
          <cell r="CM16">
            <v>20</v>
          </cell>
          <cell r="CN16">
            <v>15</v>
          </cell>
          <cell r="CO16">
            <v>5</v>
          </cell>
          <cell r="CP16">
            <v>15</v>
          </cell>
          <cell r="CQ16">
            <v>60</v>
          </cell>
          <cell r="CR16">
            <v>20</v>
          </cell>
          <cell r="CS16">
            <v>10</v>
          </cell>
          <cell r="CT16">
            <v>15</v>
          </cell>
          <cell r="CU16">
            <v>10</v>
          </cell>
          <cell r="CV16">
            <v>10</v>
          </cell>
          <cell r="CW16">
            <v>45</v>
          </cell>
          <cell r="CX16">
            <v>10</v>
          </cell>
          <cell r="CY16">
            <v>10</v>
          </cell>
          <cell r="CZ16">
            <v>10</v>
          </cell>
          <cell r="DA16">
            <v>10</v>
          </cell>
          <cell r="DB16">
            <v>5</v>
          </cell>
          <cell r="DC16">
            <v>40</v>
          </cell>
          <cell r="DD16">
            <v>25</v>
          </cell>
          <cell r="DE16">
            <v>10</v>
          </cell>
          <cell r="DF16">
            <v>0</v>
          </cell>
          <cell r="DG16">
            <v>5</v>
          </cell>
          <cell r="DH16">
            <v>10</v>
          </cell>
          <cell r="DI16">
            <v>0</v>
          </cell>
          <cell r="DJ16">
            <v>5</v>
          </cell>
          <cell r="DK16">
            <v>0</v>
          </cell>
          <cell r="DL16">
            <v>0</v>
          </cell>
          <cell r="DM16">
            <v>0</v>
          </cell>
          <cell r="DN16">
            <v>0</v>
          </cell>
          <cell r="DO16">
            <v>5</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39.5</v>
          </cell>
          <cell r="EE16">
            <v>1760</v>
          </cell>
          <cell r="EF16">
            <v>320</v>
          </cell>
          <cell r="EG16">
            <v>110</v>
          </cell>
          <cell r="EH16">
            <v>25</v>
          </cell>
          <cell r="EI16">
            <v>25</v>
          </cell>
          <cell r="EJ16">
            <v>20</v>
          </cell>
          <cell r="EK16">
            <v>20</v>
          </cell>
          <cell r="EL16">
            <v>25</v>
          </cell>
          <cell r="EM16">
            <v>110</v>
          </cell>
          <cell r="EN16">
            <v>20</v>
          </cell>
          <cell r="EO16">
            <v>25</v>
          </cell>
          <cell r="EP16">
            <v>20</v>
          </cell>
          <cell r="EQ16">
            <v>25</v>
          </cell>
          <cell r="ER16">
            <v>20</v>
          </cell>
          <cell r="ES16">
            <v>95</v>
          </cell>
          <cell r="ET16">
            <v>20</v>
          </cell>
          <cell r="EU16">
            <v>15</v>
          </cell>
          <cell r="EV16">
            <v>25</v>
          </cell>
          <cell r="EW16">
            <v>15</v>
          </cell>
          <cell r="EX16">
            <v>15</v>
          </cell>
          <cell r="EY16">
            <v>225</v>
          </cell>
          <cell r="EZ16">
            <v>125</v>
          </cell>
          <cell r="FA16">
            <v>20</v>
          </cell>
          <cell r="FB16">
            <v>30</v>
          </cell>
          <cell r="FC16">
            <v>25</v>
          </cell>
          <cell r="FD16">
            <v>25</v>
          </cell>
          <cell r="FE16">
            <v>20</v>
          </cell>
          <cell r="FF16">
            <v>105</v>
          </cell>
          <cell r="FG16">
            <v>25</v>
          </cell>
          <cell r="FH16">
            <v>20</v>
          </cell>
          <cell r="FI16">
            <v>20</v>
          </cell>
          <cell r="FJ16">
            <v>20</v>
          </cell>
          <cell r="FK16">
            <v>25</v>
          </cell>
          <cell r="FL16">
            <v>220</v>
          </cell>
          <cell r="FM16">
            <v>110</v>
          </cell>
          <cell r="FN16">
            <v>15</v>
          </cell>
          <cell r="FO16">
            <v>20</v>
          </cell>
          <cell r="FP16">
            <v>25</v>
          </cell>
          <cell r="FQ16">
            <v>25</v>
          </cell>
          <cell r="FR16">
            <v>25</v>
          </cell>
          <cell r="FS16">
            <v>110</v>
          </cell>
          <cell r="FT16">
            <v>20</v>
          </cell>
          <cell r="FU16">
            <v>25</v>
          </cell>
          <cell r="FV16">
            <v>25</v>
          </cell>
          <cell r="FW16">
            <v>25</v>
          </cell>
          <cell r="FX16">
            <v>20</v>
          </cell>
          <cell r="FY16">
            <v>235</v>
          </cell>
          <cell r="FZ16">
            <v>125</v>
          </cell>
          <cell r="GA16">
            <v>25</v>
          </cell>
          <cell r="GB16">
            <v>25</v>
          </cell>
          <cell r="GC16">
            <v>20</v>
          </cell>
          <cell r="GD16">
            <v>25</v>
          </cell>
          <cell r="GE16">
            <v>30</v>
          </cell>
          <cell r="GF16">
            <v>110</v>
          </cell>
          <cell r="GG16">
            <v>20</v>
          </cell>
          <cell r="GH16">
            <v>20</v>
          </cell>
          <cell r="GI16">
            <v>15</v>
          </cell>
          <cell r="GJ16">
            <v>30</v>
          </cell>
          <cell r="GK16">
            <v>20</v>
          </cell>
          <cell r="GL16">
            <v>315</v>
          </cell>
          <cell r="GM16">
            <v>170</v>
          </cell>
          <cell r="GN16">
            <v>30</v>
          </cell>
          <cell r="GO16">
            <v>20</v>
          </cell>
          <cell r="GP16">
            <v>20</v>
          </cell>
          <cell r="GQ16">
            <v>50</v>
          </cell>
          <cell r="GR16">
            <v>45</v>
          </cell>
          <cell r="GS16">
            <v>150</v>
          </cell>
          <cell r="GT16">
            <v>30</v>
          </cell>
          <cell r="GU16">
            <v>35</v>
          </cell>
          <cell r="GV16">
            <v>25</v>
          </cell>
          <cell r="GW16">
            <v>25</v>
          </cell>
          <cell r="GX16">
            <v>35</v>
          </cell>
          <cell r="GY16">
            <v>225</v>
          </cell>
          <cell r="GZ16">
            <v>130</v>
          </cell>
          <cell r="HA16">
            <v>30</v>
          </cell>
          <cell r="HB16">
            <v>25</v>
          </cell>
          <cell r="HC16">
            <v>25</v>
          </cell>
          <cell r="HD16">
            <v>30</v>
          </cell>
          <cell r="HE16">
            <v>20</v>
          </cell>
          <cell r="HF16">
            <v>90</v>
          </cell>
          <cell r="HG16">
            <v>15</v>
          </cell>
          <cell r="HH16">
            <v>30</v>
          </cell>
          <cell r="HI16">
            <v>15</v>
          </cell>
          <cell r="HJ16">
            <v>20</v>
          </cell>
          <cell r="HK16">
            <v>20</v>
          </cell>
          <cell r="HL16">
            <v>165</v>
          </cell>
          <cell r="HM16">
            <v>75</v>
          </cell>
          <cell r="HN16">
            <v>10</v>
          </cell>
          <cell r="HO16">
            <v>20</v>
          </cell>
          <cell r="HP16">
            <v>15</v>
          </cell>
          <cell r="HQ16">
            <v>10</v>
          </cell>
          <cell r="HR16">
            <v>15</v>
          </cell>
          <cell r="HS16">
            <v>45</v>
          </cell>
          <cell r="HT16">
            <v>15</v>
          </cell>
          <cell r="HU16">
            <v>5</v>
          </cell>
          <cell r="HV16">
            <v>10</v>
          </cell>
          <cell r="HW16">
            <v>5</v>
          </cell>
          <cell r="HX16">
            <v>5</v>
          </cell>
          <cell r="HY16">
            <v>45</v>
          </cell>
          <cell r="HZ16">
            <v>10</v>
          </cell>
          <cell r="IA16">
            <v>15</v>
          </cell>
          <cell r="IB16">
            <v>5</v>
          </cell>
          <cell r="IC16">
            <v>5</v>
          </cell>
          <cell r="ID16">
            <v>10</v>
          </cell>
          <cell r="IE16">
            <v>55</v>
          </cell>
          <cell r="IF16">
            <v>35</v>
          </cell>
          <cell r="IG16">
            <v>15</v>
          </cell>
          <cell r="IH16">
            <v>5</v>
          </cell>
          <cell r="II16">
            <v>10</v>
          </cell>
          <cell r="IJ16">
            <v>5</v>
          </cell>
          <cell r="IK16">
            <v>5</v>
          </cell>
          <cell r="IL16">
            <v>15</v>
          </cell>
          <cell r="IM16">
            <v>0</v>
          </cell>
          <cell r="IN16">
            <v>5</v>
          </cell>
          <cell r="IO16">
            <v>0</v>
          </cell>
          <cell r="IP16">
            <v>5</v>
          </cell>
          <cell r="IQ16">
            <v>5</v>
          </cell>
          <cell r="IR16">
            <v>10</v>
          </cell>
          <cell r="IS16">
            <v>0</v>
          </cell>
          <cell r="IT16">
            <v>0</v>
          </cell>
          <cell r="IU16">
            <v>0</v>
          </cell>
          <cell r="IV16">
            <v>0</v>
          </cell>
          <cell r="IW16">
            <v>0</v>
          </cell>
          <cell r="IX16">
            <v>5901006</v>
          </cell>
          <cell r="IY16">
            <v>0</v>
          </cell>
          <cell r="IZ16">
            <v>0</v>
          </cell>
          <cell r="JA16">
            <v>0</v>
          </cell>
          <cell r="JB16">
            <v>0</v>
          </cell>
          <cell r="JC16">
            <v>0</v>
          </cell>
          <cell r="JD16">
            <v>0</v>
          </cell>
          <cell r="JE16">
            <v>0</v>
          </cell>
          <cell r="JF16">
            <v>39.6</v>
          </cell>
        </row>
        <row r="17">
          <cell r="A17">
            <v>5903041</v>
          </cell>
          <cell r="B17" t="str">
            <v>Central Kootenay E</v>
          </cell>
          <cell r="C17">
            <v>1945</v>
          </cell>
          <cell r="D17">
            <v>265</v>
          </cell>
          <cell r="E17">
            <v>80</v>
          </cell>
          <cell r="F17">
            <v>15</v>
          </cell>
          <cell r="G17">
            <v>15</v>
          </cell>
          <cell r="H17">
            <v>15</v>
          </cell>
          <cell r="I17">
            <v>20</v>
          </cell>
          <cell r="J17">
            <v>15</v>
          </cell>
          <cell r="K17">
            <v>95</v>
          </cell>
          <cell r="L17">
            <v>15</v>
          </cell>
          <cell r="M17">
            <v>20</v>
          </cell>
          <cell r="N17">
            <v>20</v>
          </cell>
          <cell r="O17">
            <v>20</v>
          </cell>
          <cell r="P17">
            <v>20</v>
          </cell>
          <cell r="Q17">
            <v>85</v>
          </cell>
          <cell r="R17">
            <v>20</v>
          </cell>
          <cell r="S17">
            <v>25</v>
          </cell>
          <cell r="T17">
            <v>15</v>
          </cell>
          <cell r="U17">
            <v>20</v>
          </cell>
          <cell r="V17">
            <v>15</v>
          </cell>
          <cell r="W17">
            <v>195</v>
          </cell>
          <cell r="X17">
            <v>110</v>
          </cell>
          <cell r="Y17">
            <v>25</v>
          </cell>
          <cell r="Z17">
            <v>25</v>
          </cell>
          <cell r="AA17">
            <v>20</v>
          </cell>
          <cell r="AB17">
            <v>25</v>
          </cell>
          <cell r="AC17">
            <v>25</v>
          </cell>
          <cell r="AD17">
            <v>80</v>
          </cell>
          <cell r="AE17">
            <v>25</v>
          </cell>
          <cell r="AF17">
            <v>20</v>
          </cell>
          <cell r="AG17">
            <v>20</v>
          </cell>
          <cell r="AH17">
            <v>15</v>
          </cell>
          <cell r="AI17">
            <v>5</v>
          </cell>
          <cell r="AJ17">
            <v>175</v>
          </cell>
          <cell r="AK17">
            <v>75</v>
          </cell>
          <cell r="AL17">
            <v>15</v>
          </cell>
          <cell r="AM17">
            <v>10</v>
          </cell>
          <cell r="AN17">
            <v>20</v>
          </cell>
          <cell r="AO17">
            <v>20</v>
          </cell>
          <cell r="AP17">
            <v>20</v>
          </cell>
          <cell r="AQ17">
            <v>100</v>
          </cell>
          <cell r="AR17">
            <v>20</v>
          </cell>
          <cell r="AS17">
            <v>25</v>
          </cell>
          <cell r="AT17">
            <v>20</v>
          </cell>
          <cell r="AU17">
            <v>15</v>
          </cell>
          <cell r="AV17">
            <v>25</v>
          </cell>
          <cell r="AW17">
            <v>260</v>
          </cell>
          <cell r="AX17">
            <v>130</v>
          </cell>
          <cell r="AY17">
            <v>25</v>
          </cell>
          <cell r="AZ17">
            <v>30</v>
          </cell>
          <cell r="BA17">
            <v>15</v>
          </cell>
          <cell r="BB17">
            <v>35</v>
          </cell>
          <cell r="BC17">
            <v>30</v>
          </cell>
          <cell r="BD17">
            <v>120</v>
          </cell>
          <cell r="BE17">
            <v>20</v>
          </cell>
          <cell r="BF17">
            <v>25</v>
          </cell>
          <cell r="BG17">
            <v>20</v>
          </cell>
          <cell r="BH17">
            <v>30</v>
          </cell>
          <cell r="BI17">
            <v>30</v>
          </cell>
          <cell r="BJ17">
            <v>330</v>
          </cell>
          <cell r="BK17">
            <v>140</v>
          </cell>
          <cell r="BL17">
            <v>30</v>
          </cell>
          <cell r="BM17">
            <v>20</v>
          </cell>
          <cell r="BN17">
            <v>35</v>
          </cell>
          <cell r="BO17">
            <v>25</v>
          </cell>
          <cell r="BP17">
            <v>25</v>
          </cell>
          <cell r="BQ17">
            <v>190</v>
          </cell>
          <cell r="BR17">
            <v>35</v>
          </cell>
          <cell r="BS17">
            <v>30</v>
          </cell>
          <cell r="BT17">
            <v>35</v>
          </cell>
          <cell r="BU17">
            <v>45</v>
          </cell>
          <cell r="BV17">
            <v>35</v>
          </cell>
          <cell r="BW17">
            <v>385</v>
          </cell>
          <cell r="BX17">
            <v>195</v>
          </cell>
          <cell r="BY17">
            <v>35</v>
          </cell>
          <cell r="BZ17">
            <v>35</v>
          </cell>
          <cell r="CA17">
            <v>40</v>
          </cell>
          <cell r="CB17">
            <v>55</v>
          </cell>
          <cell r="CC17">
            <v>35</v>
          </cell>
          <cell r="CD17">
            <v>195</v>
          </cell>
          <cell r="CE17">
            <v>40</v>
          </cell>
          <cell r="CF17">
            <v>35</v>
          </cell>
          <cell r="CG17">
            <v>45</v>
          </cell>
          <cell r="CH17">
            <v>25</v>
          </cell>
          <cell r="CI17">
            <v>45</v>
          </cell>
          <cell r="CJ17">
            <v>270</v>
          </cell>
          <cell r="CK17">
            <v>130</v>
          </cell>
          <cell r="CL17">
            <v>35</v>
          </cell>
          <cell r="CM17">
            <v>30</v>
          </cell>
          <cell r="CN17">
            <v>30</v>
          </cell>
          <cell r="CO17">
            <v>25</v>
          </cell>
          <cell r="CP17">
            <v>15</v>
          </cell>
          <cell r="CQ17">
            <v>80</v>
          </cell>
          <cell r="CR17">
            <v>15</v>
          </cell>
          <cell r="CS17">
            <v>10</v>
          </cell>
          <cell r="CT17">
            <v>15</v>
          </cell>
          <cell r="CU17">
            <v>25</v>
          </cell>
          <cell r="CV17">
            <v>15</v>
          </cell>
          <cell r="CW17">
            <v>55</v>
          </cell>
          <cell r="CX17">
            <v>15</v>
          </cell>
          <cell r="CY17">
            <v>15</v>
          </cell>
          <cell r="CZ17">
            <v>10</v>
          </cell>
          <cell r="DA17">
            <v>10</v>
          </cell>
          <cell r="DB17">
            <v>5</v>
          </cell>
          <cell r="DC17">
            <v>65</v>
          </cell>
          <cell r="DD17">
            <v>40</v>
          </cell>
          <cell r="DE17">
            <v>15</v>
          </cell>
          <cell r="DF17">
            <v>10</v>
          </cell>
          <cell r="DG17">
            <v>5</v>
          </cell>
          <cell r="DH17">
            <v>10</v>
          </cell>
          <cell r="DI17">
            <v>10</v>
          </cell>
          <cell r="DJ17">
            <v>20</v>
          </cell>
          <cell r="DK17">
            <v>5</v>
          </cell>
          <cell r="DL17">
            <v>5</v>
          </cell>
          <cell r="DM17">
            <v>5</v>
          </cell>
          <cell r="DN17">
            <v>0</v>
          </cell>
          <cell r="DO17">
            <v>0</v>
          </cell>
          <cell r="DP17">
            <v>5</v>
          </cell>
          <cell r="DQ17">
            <v>5</v>
          </cell>
          <cell r="DR17">
            <v>5</v>
          </cell>
          <cell r="DS17">
            <v>0</v>
          </cell>
          <cell r="DT17">
            <v>0</v>
          </cell>
          <cell r="DU17">
            <v>0</v>
          </cell>
          <cell r="DV17">
            <v>0</v>
          </cell>
          <cell r="DW17">
            <v>0</v>
          </cell>
          <cell r="DX17">
            <v>0</v>
          </cell>
          <cell r="DY17">
            <v>0</v>
          </cell>
          <cell r="DZ17">
            <v>0</v>
          </cell>
          <cell r="EA17">
            <v>0</v>
          </cell>
          <cell r="EB17">
            <v>0</v>
          </cell>
          <cell r="EC17">
            <v>0</v>
          </cell>
          <cell r="ED17">
            <v>47.7</v>
          </cell>
          <cell r="EE17">
            <v>1840</v>
          </cell>
          <cell r="EF17">
            <v>280</v>
          </cell>
          <cell r="EG17">
            <v>85</v>
          </cell>
          <cell r="EH17">
            <v>15</v>
          </cell>
          <cell r="EI17">
            <v>20</v>
          </cell>
          <cell r="EJ17">
            <v>10</v>
          </cell>
          <cell r="EK17">
            <v>10</v>
          </cell>
          <cell r="EL17">
            <v>25</v>
          </cell>
          <cell r="EM17">
            <v>80</v>
          </cell>
          <cell r="EN17">
            <v>10</v>
          </cell>
          <cell r="EO17">
            <v>25</v>
          </cell>
          <cell r="EP17">
            <v>10</v>
          </cell>
          <cell r="EQ17">
            <v>15</v>
          </cell>
          <cell r="ER17">
            <v>15</v>
          </cell>
          <cell r="ES17">
            <v>115</v>
          </cell>
          <cell r="ET17">
            <v>20</v>
          </cell>
          <cell r="EU17">
            <v>25</v>
          </cell>
          <cell r="EV17">
            <v>20</v>
          </cell>
          <cell r="EW17">
            <v>20</v>
          </cell>
          <cell r="EX17">
            <v>25</v>
          </cell>
          <cell r="EY17">
            <v>175</v>
          </cell>
          <cell r="EZ17">
            <v>105</v>
          </cell>
          <cell r="FA17">
            <v>20</v>
          </cell>
          <cell r="FB17">
            <v>30</v>
          </cell>
          <cell r="FC17">
            <v>15</v>
          </cell>
          <cell r="FD17">
            <v>20</v>
          </cell>
          <cell r="FE17">
            <v>15</v>
          </cell>
          <cell r="FF17">
            <v>70</v>
          </cell>
          <cell r="FG17">
            <v>15</v>
          </cell>
          <cell r="FH17">
            <v>15</v>
          </cell>
          <cell r="FI17">
            <v>20</v>
          </cell>
          <cell r="FJ17">
            <v>10</v>
          </cell>
          <cell r="FK17">
            <v>10</v>
          </cell>
          <cell r="FL17">
            <v>180</v>
          </cell>
          <cell r="FM17">
            <v>75</v>
          </cell>
          <cell r="FN17">
            <v>15</v>
          </cell>
          <cell r="FO17">
            <v>5</v>
          </cell>
          <cell r="FP17">
            <v>20</v>
          </cell>
          <cell r="FQ17">
            <v>15</v>
          </cell>
          <cell r="FR17">
            <v>20</v>
          </cell>
          <cell r="FS17">
            <v>105</v>
          </cell>
          <cell r="FT17">
            <v>25</v>
          </cell>
          <cell r="FU17">
            <v>15</v>
          </cell>
          <cell r="FV17">
            <v>15</v>
          </cell>
          <cell r="FW17">
            <v>20</v>
          </cell>
          <cell r="FX17">
            <v>25</v>
          </cell>
          <cell r="FY17">
            <v>220</v>
          </cell>
          <cell r="FZ17">
            <v>105</v>
          </cell>
          <cell r="GA17">
            <v>20</v>
          </cell>
          <cell r="GB17">
            <v>25</v>
          </cell>
          <cell r="GC17">
            <v>10</v>
          </cell>
          <cell r="GD17">
            <v>20</v>
          </cell>
          <cell r="GE17">
            <v>25</v>
          </cell>
          <cell r="GF17">
            <v>120</v>
          </cell>
          <cell r="GG17">
            <v>15</v>
          </cell>
          <cell r="GH17">
            <v>20</v>
          </cell>
          <cell r="GI17">
            <v>30</v>
          </cell>
          <cell r="GJ17">
            <v>25</v>
          </cell>
          <cell r="GK17">
            <v>30</v>
          </cell>
          <cell r="GL17">
            <v>350</v>
          </cell>
          <cell r="GM17">
            <v>160</v>
          </cell>
          <cell r="GN17">
            <v>35</v>
          </cell>
          <cell r="GO17">
            <v>20</v>
          </cell>
          <cell r="GP17">
            <v>35</v>
          </cell>
          <cell r="GQ17">
            <v>25</v>
          </cell>
          <cell r="GR17">
            <v>40</v>
          </cell>
          <cell r="GS17">
            <v>185</v>
          </cell>
          <cell r="GT17">
            <v>45</v>
          </cell>
          <cell r="GU17">
            <v>40</v>
          </cell>
          <cell r="GV17">
            <v>25</v>
          </cell>
          <cell r="GW17">
            <v>40</v>
          </cell>
          <cell r="GX17">
            <v>40</v>
          </cell>
          <cell r="GY17">
            <v>355</v>
          </cell>
          <cell r="GZ17">
            <v>195</v>
          </cell>
          <cell r="HA17">
            <v>30</v>
          </cell>
          <cell r="HB17">
            <v>45</v>
          </cell>
          <cell r="HC17">
            <v>35</v>
          </cell>
          <cell r="HD17">
            <v>35</v>
          </cell>
          <cell r="HE17">
            <v>40</v>
          </cell>
          <cell r="HF17">
            <v>165</v>
          </cell>
          <cell r="HG17">
            <v>30</v>
          </cell>
          <cell r="HH17">
            <v>35</v>
          </cell>
          <cell r="HI17">
            <v>25</v>
          </cell>
          <cell r="HJ17">
            <v>35</v>
          </cell>
          <cell r="HK17">
            <v>35</v>
          </cell>
          <cell r="HL17">
            <v>215</v>
          </cell>
          <cell r="HM17">
            <v>105</v>
          </cell>
          <cell r="HN17">
            <v>20</v>
          </cell>
          <cell r="HO17">
            <v>30</v>
          </cell>
          <cell r="HP17">
            <v>20</v>
          </cell>
          <cell r="HQ17">
            <v>15</v>
          </cell>
          <cell r="HR17">
            <v>20</v>
          </cell>
          <cell r="HS17">
            <v>60</v>
          </cell>
          <cell r="HT17">
            <v>20</v>
          </cell>
          <cell r="HU17">
            <v>15</v>
          </cell>
          <cell r="HV17">
            <v>10</v>
          </cell>
          <cell r="HW17">
            <v>5</v>
          </cell>
          <cell r="HX17">
            <v>15</v>
          </cell>
          <cell r="HY17">
            <v>45</v>
          </cell>
          <cell r="HZ17">
            <v>15</v>
          </cell>
          <cell r="IA17">
            <v>10</v>
          </cell>
          <cell r="IB17">
            <v>10</v>
          </cell>
          <cell r="IC17">
            <v>10</v>
          </cell>
          <cell r="ID17">
            <v>10</v>
          </cell>
          <cell r="IE17">
            <v>65</v>
          </cell>
          <cell r="IF17">
            <v>40</v>
          </cell>
          <cell r="IG17">
            <v>5</v>
          </cell>
          <cell r="IH17">
            <v>10</v>
          </cell>
          <cell r="II17">
            <v>5</v>
          </cell>
          <cell r="IJ17">
            <v>10</v>
          </cell>
          <cell r="IK17">
            <v>5</v>
          </cell>
          <cell r="IL17">
            <v>15</v>
          </cell>
          <cell r="IM17">
            <v>5</v>
          </cell>
          <cell r="IN17">
            <v>5</v>
          </cell>
          <cell r="IO17">
            <v>0</v>
          </cell>
          <cell r="IP17">
            <v>0</v>
          </cell>
          <cell r="IQ17">
            <v>5</v>
          </cell>
          <cell r="IR17">
            <v>10</v>
          </cell>
          <cell r="IS17">
            <v>5</v>
          </cell>
          <cell r="IT17">
            <v>5</v>
          </cell>
          <cell r="IU17">
            <v>0</v>
          </cell>
          <cell r="IV17">
            <v>0</v>
          </cell>
          <cell r="IW17">
            <v>0</v>
          </cell>
          <cell r="IX17">
            <v>5903041</v>
          </cell>
          <cell r="IY17">
            <v>0</v>
          </cell>
          <cell r="IZ17">
            <v>0</v>
          </cell>
          <cell r="JA17">
            <v>5</v>
          </cell>
          <cell r="JB17">
            <v>0</v>
          </cell>
          <cell r="JC17">
            <v>0</v>
          </cell>
          <cell r="JD17">
            <v>0</v>
          </cell>
          <cell r="JE17">
            <v>0</v>
          </cell>
          <cell r="JF17">
            <v>47.2</v>
          </cell>
        </row>
        <row r="18">
          <cell r="A18">
            <v>5939019</v>
          </cell>
          <cell r="B18" t="str">
            <v>Revelstoke</v>
          </cell>
          <cell r="C18">
            <v>3640</v>
          </cell>
          <cell r="D18">
            <v>580</v>
          </cell>
          <cell r="E18">
            <v>205</v>
          </cell>
          <cell r="F18">
            <v>50</v>
          </cell>
          <cell r="G18">
            <v>40</v>
          </cell>
          <cell r="H18">
            <v>50</v>
          </cell>
          <cell r="I18">
            <v>35</v>
          </cell>
          <cell r="J18">
            <v>35</v>
          </cell>
          <cell r="K18">
            <v>180</v>
          </cell>
          <cell r="L18">
            <v>45</v>
          </cell>
          <cell r="M18">
            <v>40</v>
          </cell>
          <cell r="N18">
            <v>35</v>
          </cell>
          <cell r="O18">
            <v>35</v>
          </cell>
          <cell r="P18">
            <v>25</v>
          </cell>
          <cell r="Q18">
            <v>195</v>
          </cell>
          <cell r="R18">
            <v>45</v>
          </cell>
          <cell r="S18">
            <v>20</v>
          </cell>
          <cell r="T18">
            <v>30</v>
          </cell>
          <cell r="U18">
            <v>45</v>
          </cell>
          <cell r="V18">
            <v>50</v>
          </cell>
          <cell r="W18">
            <v>415</v>
          </cell>
          <cell r="X18">
            <v>225</v>
          </cell>
          <cell r="Y18">
            <v>40</v>
          </cell>
          <cell r="Z18">
            <v>55</v>
          </cell>
          <cell r="AA18">
            <v>40</v>
          </cell>
          <cell r="AB18">
            <v>45</v>
          </cell>
          <cell r="AC18">
            <v>35</v>
          </cell>
          <cell r="AD18">
            <v>190</v>
          </cell>
          <cell r="AE18">
            <v>35</v>
          </cell>
          <cell r="AF18">
            <v>35</v>
          </cell>
          <cell r="AG18">
            <v>40</v>
          </cell>
          <cell r="AH18">
            <v>40</v>
          </cell>
          <cell r="AI18">
            <v>45</v>
          </cell>
          <cell r="AJ18">
            <v>585</v>
          </cell>
          <cell r="AK18">
            <v>300</v>
          </cell>
          <cell r="AL18">
            <v>45</v>
          </cell>
          <cell r="AM18">
            <v>55</v>
          </cell>
          <cell r="AN18">
            <v>65</v>
          </cell>
          <cell r="AO18">
            <v>65</v>
          </cell>
          <cell r="AP18">
            <v>65</v>
          </cell>
          <cell r="AQ18">
            <v>290</v>
          </cell>
          <cell r="AR18">
            <v>75</v>
          </cell>
          <cell r="AS18">
            <v>55</v>
          </cell>
          <cell r="AT18">
            <v>55</v>
          </cell>
          <cell r="AU18">
            <v>50</v>
          </cell>
          <cell r="AV18">
            <v>55</v>
          </cell>
          <cell r="AW18">
            <v>495</v>
          </cell>
          <cell r="AX18">
            <v>275</v>
          </cell>
          <cell r="AY18">
            <v>50</v>
          </cell>
          <cell r="AZ18">
            <v>55</v>
          </cell>
          <cell r="BA18">
            <v>55</v>
          </cell>
          <cell r="BB18">
            <v>60</v>
          </cell>
          <cell r="BC18">
            <v>60</v>
          </cell>
          <cell r="BD18">
            <v>220</v>
          </cell>
          <cell r="BE18">
            <v>40</v>
          </cell>
          <cell r="BF18">
            <v>45</v>
          </cell>
          <cell r="BG18">
            <v>50</v>
          </cell>
          <cell r="BH18">
            <v>30</v>
          </cell>
          <cell r="BI18">
            <v>50</v>
          </cell>
          <cell r="BJ18">
            <v>625</v>
          </cell>
          <cell r="BK18">
            <v>305</v>
          </cell>
          <cell r="BL18">
            <v>65</v>
          </cell>
          <cell r="BM18">
            <v>55</v>
          </cell>
          <cell r="BN18">
            <v>55</v>
          </cell>
          <cell r="BO18">
            <v>65</v>
          </cell>
          <cell r="BP18">
            <v>55</v>
          </cell>
          <cell r="BQ18">
            <v>320</v>
          </cell>
          <cell r="BR18">
            <v>70</v>
          </cell>
          <cell r="BS18">
            <v>70</v>
          </cell>
          <cell r="BT18">
            <v>70</v>
          </cell>
          <cell r="BU18">
            <v>55</v>
          </cell>
          <cell r="BV18">
            <v>55</v>
          </cell>
          <cell r="BW18">
            <v>480</v>
          </cell>
          <cell r="BX18">
            <v>275</v>
          </cell>
          <cell r="BY18">
            <v>60</v>
          </cell>
          <cell r="BZ18">
            <v>65</v>
          </cell>
          <cell r="CA18">
            <v>60</v>
          </cell>
          <cell r="CB18">
            <v>45</v>
          </cell>
          <cell r="CC18">
            <v>50</v>
          </cell>
          <cell r="CD18">
            <v>205</v>
          </cell>
          <cell r="CE18">
            <v>40</v>
          </cell>
          <cell r="CF18">
            <v>35</v>
          </cell>
          <cell r="CG18">
            <v>40</v>
          </cell>
          <cell r="CH18">
            <v>35</v>
          </cell>
          <cell r="CI18">
            <v>60</v>
          </cell>
          <cell r="CJ18">
            <v>365</v>
          </cell>
          <cell r="CK18">
            <v>160</v>
          </cell>
          <cell r="CL18">
            <v>35</v>
          </cell>
          <cell r="CM18">
            <v>35</v>
          </cell>
          <cell r="CN18">
            <v>35</v>
          </cell>
          <cell r="CO18">
            <v>30</v>
          </cell>
          <cell r="CP18">
            <v>30</v>
          </cell>
          <cell r="CQ18">
            <v>115</v>
          </cell>
          <cell r="CR18">
            <v>35</v>
          </cell>
          <cell r="CS18">
            <v>20</v>
          </cell>
          <cell r="CT18">
            <v>30</v>
          </cell>
          <cell r="CU18">
            <v>20</v>
          </cell>
          <cell r="CV18">
            <v>15</v>
          </cell>
          <cell r="CW18">
            <v>90</v>
          </cell>
          <cell r="CX18">
            <v>35</v>
          </cell>
          <cell r="CY18">
            <v>15</v>
          </cell>
          <cell r="CZ18">
            <v>15</v>
          </cell>
          <cell r="DA18">
            <v>15</v>
          </cell>
          <cell r="DB18">
            <v>15</v>
          </cell>
          <cell r="DC18">
            <v>90</v>
          </cell>
          <cell r="DD18">
            <v>70</v>
          </cell>
          <cell r="DE18">
            <v>10</v>
          </cell>
          <cell r="DF18">
            <v>15</v>
          </cell>
          <cell r="DG18">
            <v>15</v>
          </cell>
          <cell r="DH18">
            <v>15</v>
          </cell>
          <cell r="DI18">
            <v>15</v>
          </cell>
          <cell r="DJ18">
            <v>15</v>
          </cell>
          <cell r="DK18">
            <v>5</v>
          </cell>
          <cell r="DL18">
            <v>0</v>
          </cell>
          <cell r="DM18">
            <v>5</v>
          </cell>
          <cell r="DN18">
            <v>0</v>
          </cell>
          <cell r="DO18">
            <v>5</v>
          </cell>
          <cell r="DP18">
            <v>10</v>
          </cell>
          <cell r="DQ18">
            <v>10</v>
          </cell>
          <cell r="DR18">
            <v>0</v>
          </cell>
          <cell r="DS18">
            <v>5</v>
          </cell>
          <cell r="DT18">
            <v>5</v>
          </cell>
          <cell r="DU18">
            <v>0</v>
          </cell>
          <cell r="DV18">
            <v>0</v>
          </cell>
          <cell r="DW18">
            <v>0</v>
          </cell>
          <cell r="DX18">
            <v>0</v>
          </cell>
          <cell r="DY18">
            <v>0</v>
          </cell>
          <cell r="DZ18">
            <v>0</v>
          </cell>
          <cell r="EA18">
            <v>0</v>
          </cell>
          <cell r="EB18">
            <v>0</v>
          </cell>
          <cell r="EC18">
            <v>0</v>
          </cell>
          <cell r="ED18">
            <v>39.4</v>
          </cell>
          <cell r="EE18">
            <v>3500</v>
          </cell>
          <cell r="EF18">
            <v>525</v>
          </cell>
          <cell r="EG18">
            <v>185</v>
          </cell>
          <cell r="EH18">
            <v>30</v>
          </cell>
          <cell r="EI18">
            <v>35</v>
          </cell>
          <cell r="EJ18">
            <v>35</v>
          </cell>
          <cell r="EK18">
            <v>40</v>
          </cell>
          <cell r="EL18">
            <v>40</v>
          </cell>
          <cell r="EM18">
            <v>165</v>
          </cell>
          <cell r="EN18">
            <v>30</v>
          </cell>
          <cell r="EO18">
            <v>25</v>
          </cell>
          <cell r="EP18">
            <v>35</v>
          </cell>
          <cell r="EQ18">
            <v>35</v>
          </cell>
          <cell r="ER18">
            <v>40</v>
          </cell>
          <cell r="ES18">
            <v>175</v>
          </cell>
          <cell r="ET18">
            <v>30</v>
          </cell>
          <cell r="EU18">
            <v>30</v>
          </cell>
          <cell r="EV18">
            <v>45</v>
          </cell>
          <cell r="EW18">
            <v>35</v>
          </cell>
          <cell r="EX18">
            <v>35</v>
          </cell>
          <cell r="EY18">
            <v>385</v>
          </cell>
          <cell r="EZ18">
            <v>190</v>
          </cell>
          <cell r="FA18">
            <v>45</v>
          </cell>
          <cell r="FB18">
            <v>45</v>
          </cell>
          <cell r="FC18">
            <v>30</v>
          </cell>
          <cell r="FD18">
            <v>35</v>
          </cell>
          <cell r="FE18">
            <v>35</v>
          </cell>
          <cell r="FF18">
            <v>195</v>
          </cell>
          <cell r="FG18">
            <v>35</v>
          </cell>
          <cell r="FH18">
            <v>30</v>
          </cell>
          <cell r="FI18">
            <v>45</v>
          </cell>
          <cell r="FJ18">
            <v>40</v>
          </cell>
          <cell r="FK18">
            <v>45</v>
          </cell>
          <cell r="FL18">
            <v>550</v>
          </cell>
          <cell r="FM18">
            <v>260</v>
          </cell>
          <cell r="FN18">
            <v>40</v>
          </cell>
          <cell r="FO18">
            <v>45</v>
          </cell>
          <cell r="FP18">
            <v>55</v>
          </cell>
          <cell r="FQ18">
            <v>65</v>
          </cell>
          <cell r="FR18">
            <v>60</v>
          </cell>
          <cell r="FS18">
            <v>290</v>
          </cell>
          <cell r="FT18">
            <v>70</v>
          </cell>
          <cell r="FU18">
            <v>55</v>
          </cell>
          <cell r="FV18">
            <v>45</v>
          </cell>
          <cell r="FW18">
            <v>70</v>
          </cell>
          <cell r="FX18">
            <v>45</v>
          </cell>
          <cell r="FY18">
            <v>480</v>
          </cell>
          <cell r="FZ18">
            <v>230</v>
          </cell>
          <cell r="GA18">
            <v>45</v>
          </cell>
          <cell r="GB18">
            <v>50</v>
          </cell>
          <cell r="GC18">
            <v>50</v>
          </cell>
          <cell r="GD18">
            <v>35</v>
          </cell>
          <cell r="GE18">
            <v>50</v>
          </cell>
          <cell r="GF18">
            <v>245</v>
          </cell>
          <cell r="GG18">
            <v>40</v>
          </cell>
          <cell r="GH18">
            <v>50</v>
          </cell>
          <cell r="GI18">
            <v>50</v>
          </cell>
          <cell r="GJ18">
            <v>55</v>
          </cell>
          <cell r="GK18">
            <v>50</v>
          </cell>
          <cell r="GL18">
            <v>595</v>
          </cell>
          <cell r="GM18">
            <v>280</v>
          </cell>
          <cell r="GN18">
            <v>45</v>
          </cell>
          <cell r="GO18">
            <v>60</v>
          </cell>
          <cell r="GP18">
            <v>65</v>
          </cell>
          <cell r="GQ18">
            <v>60</v>
          </cell>
          <cell r="GR18">
            <v>55</v>
          </cell>
          <cell r="GS18">
            <v>320</v>
          </cell>
          <cell r="GT18">
            <v>80</v>
          </cell>
          <cell r="GU18">
            <v>60</v>
          </cell>
          <cell r="GV18">
            <v>70</v>
          </cell>
          <cell r="GW18">
            <v>55</v>
          </cell>
          <cell r="GX18">
            <v>55</v>
          </cell>
          <cell r="GY18">
            <v>470</v>
          </cell>
          <cell r="GZ18">
            <v>265</v>
          </cell>
          <cell r="HA18">
            <v>65</v>
          </cell>
          <cell r="HB18">
            <v>55</v>
          </cell>
          <cell r="HC18">
            <v>45</v>
          </cell>
          <cell r="HD18">
            <v>55</v>
          </cell>
          <cell r="HE18">
            <v>35</v>
          </cell>
          <cell r="HF18">
            <v>205</v>
          </cell>
          <cell r="HG18">
            <v>40</v>
          </cell>
          <cell r="HH18">
            <v>50</v>
          </cell>
          <cell r="HI18">
            <v>35</v>
          </cell>
          <cell r="HJ18">
            <v>45</v>
          </cell>
          <cell r="HK18">
            <v>40</v>
          </cell>
          <cell r="HL18">
            <v>350</v>
          </cell>
          <cell r="HM18">
            <v>145</v>
          </cell>
          <cell r="HN18">
            <v>20</v>
          </cell>
          <cell r="HO18">
            <v>35</v>
          </cell>
          <cell r="HP18">
            <v>25</v>
          </cell>
          <cell r="HQ18">
            <v>25</v>
          </cell>
          <cell r="HR18">
            <v>35</v>
          </cell>
          <cell r="HS18">
            <v>120</v>
          </cell>
          <cell r="HT18">
            <v>20</v>
          </cell>
          <cell r="HU18">
            <v>30</v>
          </cell>
          <cell r="HV18">
            <v>25</v>
          </cell>
          <cell r="HW18">
            <v>25</v>
          </cell>
          <cell r="HX18">
            <v>15</v>
          </cell>
          <cell r="HY18">
            <v>90</v>
          </cell>
          <cell r="HZ18">
            <v>15</v>
          </cell>
          <cell r="IA18">
            <v>15</v>
          </cell>
          <cell r="IB18">
            <v>15</v>
          </cell>
          <cell r="IC18">
            <v>25</v>
          </cell>
          <cell r="ID18">
            <v>15</v>
          </cell>
          <cell r="IE18">
            <v>145</v>
          </cell>
          <cell r="IF18">
            <v>80</v>
          </cell>
          <cell r="IG18">
            <v>15</v>
          </cell>
          <cell r="IH18">
            <v>20</v>
          </cell>
          <cell r="II18">
            <v>20</v>
          </cell>
          <cell r="IJ18">
            <v>15</v>
          </cell>
          <cell r="IK18">
            <v>10</v>
          </cell>
          <cell r="IL18">
            <v>35</v>
          </cell>
          <cell r="IM18">
            <v>10</v>
          </cell>
          <cell r="IN18">
            <v>10</v>
          </cell>
          <cell r="IO18">
            <v>10</v>
          </cell>
          <cell r="IP18">
            <v>5</v>
          </cell>
          <cell r="IQ18">
            <v>5</v>
          </cell>
          <cell r="IR18">
            <v>20</v>
          </cell>
          <cell r="IS18">
            <v>5</v>
          </cell>
          <cell r="IT18">
            <v>0</v>
          </cell>
          <cell r="IU18">
            <v>0</v>
          </cell>
          <cell r="IV18">
            <v>5</v>
          </cell>
          <cell r="IW18">
            <v>10</v>
          </cell>
          <cell r="IX18">
            <v>5939019</v>
          </cell>
          <cell r="IY18">
            <v>15</v>
          </cell>
          <cell r="IZ18">
            <v>5</v>
          </cell>
          <cell r="JA18">
            <v>0</v>
          </cell>
          <cell r="JB18">
            <v>0</v>
          </cell>
          <cell r="JC18">
            <v>5</v>
          </cell>
          <cell r="JD18">
            <v>0</v>
          </cell>
          <cell r="JE18">
            <v>5</v>
          </cell>
          <cell r="JF18">
            <v>41.3</v>
          </cell>
        </row>
        <row r="19">
          <cell r="A19">
            <v>5905042</v>
          </cell>
          <cell r="B19" t="str">
            <v>Greenwood</v>
          </cell>
          <cell r="C19">
            <v>360</v>
          </cell>
          <cell r="D19">
            <v>45</v>
          </cell>
          <cell r="E19">
            <v>10</v>
          </cell>
          <cell r="F19">
            <v>0</v>
          </cell>
          <cell r="G19">
            <v>5</v>
          </cell>
          <cell r="H19">
            <v>0</v>
          </cell>
          <cell r="I19">
            <v>5</v>
          </cell>
          <cell r="J19">
            <v>0</v>
          </cell>
          <cell r="K19">
            <v>15</v>
          </cell>
          <cell r="L19">
            <v>0</v>
          </cell>
          <cell r="M19">
            <v>5</v>
          </cell>
          <cell r="N19">
            <v>5</v>
          </cell>
          <cell r="O19">
            <v>0</v>
          </cell>
          <cell r="P19">
            <v>0</v>
          </cell>
          <cell r="Q19">
            <v>15</v>
          </cell>
          <cell r="R19">
            <v>5</v>
          </cell>
          <cell r="S19">
            <v>5</v>
          </cell>
          <cell r="T19">
            <v>5</v>
          </cell>
          <cell r="U19">
            <v>0</v>
          </cell>
          <cell r="V19">
            <v>5</v>
          </cell>
          <cell r="W19">
            <v>20</v>
          </cell>
          <cell r="X19">
            <v>10</v>
          </cell>
          <cell r="Y19">
            <v>0</v>
          </cell>
          <cell r="Z19">
            <v>5</v>
          </cell>
          <cell r="AA19">
            <v>5</v>
          </cell>
          <cell r="AB19">
            <v>5</v>
          </cell>
          <cell r="AC19">
            <v>5</v>
          </cell>
          <cell r="AD19">
            <v>10</v>
          </cell>
          <cell r="AE19">
            <v>0</v>
          </cell>
          <cell r="AF19">
            <v>0</v>
          </cell>
          <cell r="AG19">
            <v>0</v>
          </cell>
          <cell r="AH19">
            <v>5</v>
          </cell>
          <cell r="AI19">
            <v>0</v>
          </cell>
          <cell r="AJ19">
            <v>10</v>
          </cell>
          <cell r="AK19">
            <v>5</v>
          </cell>
          <cell r="AL19">
            <v>0</v>
          </cell>
          <cell r="AM19">
            <v>0</v>
          </cell>
          <cell r="AN19">
            <v>0</v>
          </cell>
          <cell r="AO19">
            <v>0</v>
          </cell>
          <cell r="AP19">
            <v>5</v>
          </cell>
          <cell r="AQ19">
            <v>5</v>
          </cell>
          <cell r="AR19">
            <v>0</v>
          </cell>
          <cell r="AS19">
            <v>0</v>
          </cell>
          <cell r="AT19">
            <v>0</v>
          </cell>
          <cell r="AU19">
            <v>5</v>
          </cell>
          <cell r="AV19">
            <v>5</v>
          </cell>
          <cell r="AW19">
            <v>25</v>
          </cell>
          <cell r="AX19">
            <v>10</v>
          </cell>
          <cell r="AY19">
            <v>5</v>
          </cell>
          <cell r="AZ19">
            <v>0</v>
          </cell>
          <cell r="BA19">
            <v>5</v>
          </cell>
          <cell r="BB19">
            <v>5</v>
          </cell>
          <cell r="BC19">
            <v>0</v>
          </cell>
          <cell r="BD19">
            <v>15</v>
          </cell>
          <cell r="BE19">
            <v>5</v>
          </cell>
          <cell r="BF19">
            <v>5</v>
          </cell>
          <cell r="BG19">
            <v>0</v>
          </cell>
          <cell r="BH19">
            <v>5</v>
          </cell>
          <cell r="BI19">
            <v>5</v>
          </cell>
          <cell r="BJ19">
            <v>55</v>
          </cell>
          <cell r="BK19">
            <v>30</v>
          </cell>
          <cell r="BL19">
            <v>0</v>
          </cell>
          <cell r="BM19">
            <v>5</v>
          </cell>
          <cell r="BN19">
            <v>10</v>
          </cell>
          <cell r="BO19">
            <v>5</v>
          </cell>
          <cell r="BP19">
            <v>5</v>
          </cell>
          <cell r="BQ19">
            <v>30</v>
          </cell>
          <cell r="BR19">
            <v>5</v>
          </cell>
          <cell r="BS19">
            <v>5</v>
          </cell>
          <cell r="BT19">
            <v>5</v>
          </cell>
          <cell r="BU19">
            <v>5</v>
          </cell>
          <cell r="BV19">
            <v>10</v>
          </cell>
          <cell r="BW19">
            <v>85</v>
          </cell>
          <cell r="BX19">
            <v>35</v>
          </cell>
          <cell r="BY19">
            <v>10</v>
          </cell>
          <cell r="BZ19">
            <v>5</v>
          </cell>
          <cell r="CA19">
            <v>5</v>
          </cell>
          <cell r="CB19">
            <v>10</v>
          </cell>
          <cell r="CC19">
            <v>5</v>
          </cell>
          <cell r="CD19">
            <v>50</v>
          </cell>
          <cell r="CE19">
            <v>0</v>
          </cell>
          <cell r="CF19">
            <v>15</v>
          </cell>
          <cell r="CG19">
            <v>10</v>
          </cell>
          <cell r="CH19">
            <v>10</v>
          </cell>
          <cell r="CI19">
            <v>10</v>
          </cell>
          <cell r="CJ19">
            <v>110</v>
          </cell>
          <cell r="CK19">
            <v>45</v>
          </cell>
          <cell r="CL19">
            <v>5</v>
          </cell>
          <cell r="CM19">
            <v>10</v>
          </cell>
          <cell r="CN19">
            <v>5</v>
          </cell>
          <cell r="CO19">
            <v>10</v>
          </cell>
          <cell r="CP19">
            <v>15</v>
          </cell>
          <cell r="CQ19">
            <v>35</v>
          </cell>
          <cell r="CR19">
            <v>5</v>
          </cell>
          <cell r="CS19">
            <v>0</v>
          </cell>
          <cell r="CT19">
            <v>5</v>
          </cell>
          <cell r="CU19">
            <v>10</v>
          </cell>
          <cell r="CV19">
            <v>5</v>
          </cell>
          <cell r="CW19">
            <v>30</v>
          </cell>
          <cell r="CX19">
            <v>10</v>
          </cell>
          <cell r="CY19">
            <v>0</v>
          </cell>
          <cell r="CZ19">
            <v>0</v>
          </cell>
          <cell r="DA19">
            <v>5</v>
          </cell>
          <cell r="DB19">
            <v>5</v>
          </cell>
          <cell r="DC19">
            <v>20</v>
          </cell>
          <cell r="DD19">
            <v>15</v>
          </cell>
          <cell r="DE19">
            <v>10</v>
          </cell>
          <cell r="DF19">
            <v>0</v>
          </cell>
          <cell r="DG19">
            <v>5</v>
          </cell>
          <cell r="DH19">
            <v>0</v>
          </cell>
          <cell r="DI19">
            <v>0</v>
          </cell>
          <cell r="DJ19">
            <v>5</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58.8</v>
          </cell>
          <cell r="EE19">
            <v>345</v>
          </cell>
          <cell r="EF19">
            <v>35</v>
          </cell>
          <cell r="EG19">
            <v>15</v>
          </cell>
          <cell r="EH19">
            <v>5</v>
          </cell>
          <cell r="EI19">
            <v>0</v>
          </cell>
          <cell r="EJ19">
            <v>0</v>
          </cell>
          <cell r="EK19">
            <v>0</v>
          </cell>
          <cell r="EL19">
            <v>0</v>
          </cell>
          <cell r="EM19">
            <v>15</v>
          </cell>
          <cell r="EN19">
            <v>5</v>
          </cell>
          <cell r="EO19">
            <v>5</v>
          </cell>
          <cell r="EP19">
            <v>0</v>
          </cell>
          <cell r="EQ19">
            <v>0</v>
          </cell>
          <cell r="ER19">
            <v>0</v>
          </cell>
          <cell r="ES19">
            <v>5</v>
          </cell>
          <cell r="ET19">
            <v>0</v>
          </cell>
          <cell r="EU19">
            <v>5</v>
          </cell>
          <cell r="EV19">
            <v>5</v>
          </cell>
          <cell r="EW19">
            <v>0</v>
          </cell>
          <cell r="EX19">
            <v>0</v>
          </cell>
          <cell r="EY19">
            <v>20</v>
          </cell>
          <cell r="EZ19">
            <v>15</v>
          </cell>
          <cell r="FA19">
            <v>0</v>
          </cell>
          <cell r="FB19">
            <v>5</v>
          </cell>
          <cell r="FC19">
            <v>0</v>
          </cell>
          <cell r="FD19">
            <v>5</v>
          </cell>
          <cell r="FE19">
            <v>0</v>
          </cell>
          <cell r="FF19">
            <v>5</v>
          </cell>
          <cell r="FG19">
            <v>0</v>
          </cell>
          <cell r="FH19">
            <v>0</v>
          </cell>
          <cell r="FI19">
            <v>5</v>
          </cell>
          <cell r="FJ19">
            <v>0</v>
          </cell>
          <cell r="FK19">
            <v>0</v>
          </cell>
          <cell r="FL19">
            <v>20</v>
          </cell>
          <cell r="FM19">
            <v>10</v>
          </cell>
          <cell r="FN19">
            <v>0</v>
          </cell>
          <cell r="FO19">
            <v>0</v>
          </cell>
          <cell r="FP19">
            <v>0</v>
          </cell>
          <cell r="FQ19">
            <v>5</v>
          </cell>
          <cell r="FR19">
            <v>0</v>
          </cell>
          <cell r="FS19">
            <v>15</v>
          </cell>
          <cell r="FT19">
            <v>0</v>
          </cell>
          <cell r="FU19">
            <v>5</v>
          </cell>
          <cell r="FV19">
            <v>0</v>
          </cell>
          <cell r="FW19">
            <v>0</v>
          </cell>
          <cell r="FX19">
            <v>0</v>
          </cell>
          <cell r="FY19">
            <v>20</v>
          </cell>
          <cell r="FZ19">
            <v>5</v>
          </cell>
          <cell r="GA19">
            <v>5</v>
          </cell>
          <cell r="GB19">
            <v>0</v>
          </cell>
          <cell r="GC19">
            <v>0</v>
          </cell>
          <cell r="GD19">
            <v>0</v>
          </cell>
          <cell r="GE19">
            <v>5</v>
          </cell>
          <cell r="GF19">
            <v>10</v>
          </cell>
          <cell r="GG19">
            <v>5</v>
          </cell>
          <cell r="GH19">
            <v>0</v>
          </cell>
          <cell r="GI19">
            <v>0</v>
          </cell>
          <cell r="GJ19">
            <v>0</v>
          </cell>
          <cell r="GK19">
            <v>5</v>
          </cell>
          <cell r="GL19">
            <v>60</v>
          </cell>
          <cell r="GM19">
            <v>35</v>
          </cell>
          <cell r="GN19">
            <v>5</v>
          </cell>
          <cell r="GO19">
            <v>10</v>
          </cell>
          <cell r="GP19">
            <v>15</v>
          </cell>
          <cell r="GQ19">
            <v>5</v>
          </cell>
          <cell r="GR19">
            <v>10</v>
          </cell>
          <cell r="GS19">
            <v>25</v>
          </cell>
          <cell r="GT19">
            <v>5</v>
          </cell>
          <cell r="GU19">
            <v>10</v>
          </cell>
          <cell r="GV19">
            <v>5</v>
          </cell>
          <cell r="GW19">
            <v>5</v>
          </cell>
          <cell r="GX19">
            <v>5</v>
          </cell>
          <cell r="GY19">
            <v>95</v>
          </cell>
          <cell r="GZ19">
            <v>40</v>
          </cell>
          <cell r="HA19">
            <v>10</v>
          </cell>
          <cell r="HB19">
            <v>10</v>
          </cell>
          <cell r="HC19">
            <v>5</v>
          </cell>
          <cell r="HD19">
            <v>5</v>
          </cell>
          <cell r="HE19">
            <v>10</v>
          </cell>
          <cell r="HF19">
            <v>55</v>
          </cell>
          <cell r="HG19">
            <v>5</v>
          </cell>
          <cell r="HH19">
            <v>10</v>
          </cell>
          <cell r="HI19">
            <v>15</v>
          </cell>
          <cell r="HJ19">
            <v>10</v>
          </cell>
          <cell r="HK19">
            <v>10</v>
          </cell>
          <cell r="HL19">
            <v>80</v>
          </cell>
          <cell r="HM19">
            <v>35</v>
          </cell>
          <cell r="HN19">
            <v>5</v>
          </cell>
          <cell r="HO19">
            <v>5</v>
          </cell>
          <cell r="HP19">
            <v>5</v>
          </cell>
          <cell r="HQ19">
            <v>5</v>
          </cell>
          <cell r="HR19">
            <v>10</v>
          </cell>
          <cell r="HS19">
            <v>20</v>
          </cell>
          <cell r="HT19">
            <v>5</v>
          </cell>
          <cell r="HU19">
            <v>5</v>
          </cell>
          <cell r="HV19">
            <v>0</v>
          </cell>
          <cell r="HW19">
            <v>5</v>
          </cell>
          <cell r="HX19">
            <v>0</v>
          </cell>
          <cell r="HY19">
            <v>20</v>
          </cell>
          <cell r="HZ19">
            <v>10</v>
          </cell>
          <cell r="IA19">
            <v>10</v>
          </cell>
          <cell r="IB19">
            <v>0</v>
          </cell>
          <cell r="IC19">
            <v>5</v>
          </cell>
          <cell r="ID19">
            <v>0</v>
          </cell>
          <cell r="IE19">
            <v>15</v>
          </cell>
          <cell r="IF19">
            <v>5</v>
          </cell>
          <cell r="IG19">
            <v>0</v>
          </cell>
          <cell r="IH19">
            <v>5</v>
          </cell>
          <cell r="II19">
            <v>0</v>
          </cell>
          <cell r="IJ19">
            <v>0</v>
          </cell>
          <cell r="IK19">
            <v>0</v>
          </cell>
          <cell r="IL19">
            <v>5</v>
          </cell>
          <cell r="IM19">
            <v>0</v>
          </cell>
          <cell r="IN19">
            <v>0</v>
          </cell>
          <cell r="IO19">
            <v>0</v>
          </cell>
          <cell r="IP19">
            <v>0</v>
          </cell>
          <cell r="IQ19">
            <v>0</v>
          </cell>
          <cell r="IR19">
            <v>5</v>
          </cell>
          <cell r="IS19">
            <v>0</v>
          </cell>
          <cell r="IT19">
            <v>0</v>
          </cell>
          <cell r="IU19">
            <v>0</v>
          </cell>
          <cell r="IV19">
            <v>0</v>
          </cell>
          <cell r="IW19">
            <v>0</v>
          </cell>
          <cell r="IX19">
            <v>5905042</v>
          </cell>
          <cell r="IY19">
            <v>0</v>
          </cell>
          <cell r="IZ19">
            <v>0</v>
          </cell>
          <cell r="JA19">
            <v>0</v>
          </cell>
          <cell r="JB19">
            <v>0</v>
          </cell>
          <cell r="JC19">
            <v>0</v>
          </cell>
          <cell r="JD19">
            <v>0</v>
          </cell>
          <cell r="JE19">
            <v>0</v>
          </cell>
          <cell r="JF19">
            <v>56.4</v>
          </cell>
        </row>
        <row r="20">
          <cell r="A20">
            <v>5903010</v>
          </cell>
          <cell r="B20" t="str">
            <v>Central Kootenay A</v>
          </cell>
          <cell r="C20">
            <v>1040</v>
          </cell>
          <cell r="D20">
            <v>105</v>
          </cell>
          <cell r="E20">
            <v>25</v>
          </cell>
          <cell r="F20">
            <v>5</v>
          </cell>
          <cell r="G20">
            <v>5</v>
          </cell>
          <cell r="H20">
            <v>5</v>
          </cell>
          <cell r="I20">
            <v>10</v>
          </cell>
          <cell r="J20">
            <v>5</v>
          </cell>
          <cell r="K20">
            <v>35</v>
          </cell>
          <cell r="L20">
            <v>5</v>
          </cell>
          <cell r="M20">
            <v>0</v>
          </cell>
          <cell r="N20">
            <v>10</v>
          </cell>
          <cell r="O20">
            <v>10</v>
          </cell>
          <cell r="P20">
            <v>5</v>
          </cell>
          <cell r="Q20">
            <v>45</v>
          </cell>
          <cell r="R20">
            <v>10</v>
          </cell>
          <cell r="S20">
            <v>10</v>
          </cell>
          <cell r="T20">
            <v>10</v>
          </cell>
          <cell r="U20">
            <v>5</v>
          </cell>
          <cell r="V20">
            <v>10</v>
          </cell>
          <cell r="W20">
            <v>65</v>
          </cell>
          <cell r="X20">
            <v>35</v>
          </cell>
          <cell r="Y20">
            <v>10</v>
          </cell>
          <cell r="Z20">
            <v>10</v>
          </cell>
          <cell r="AA20">
            <v>5</v>
          </cell>
          <cell r="AB20">
            <v>0</v>
          </cell>
          <cell r="AC20">
            <v>15</v>
          </cell>
          <cell r="AD20">
            <v>30</v>
          </cell>
          <cell r="AE20">
            <v>5</v>
          </cell>
          <cell r="AF20">
            <v>10</v>
          </cell>
          <cell r="AG20">
            <v>5</v>
          </cell>
          <cell r="AH20">
            <v>5</v>
          </cell>
          <cell r="AI20">
            <v>5</v>
          </cell>
          <cell r="AJ20">
            <v>70</v>
          </cell>
          <cell r="AK20">
            <v>25</v>
          </cell>
          <cell r="AL20">
            <v>5</v>
          </cell>
          <cell r="AM20">
            <v>5</v>
          </cell>
          <cell r="AN20">
            <v>0</v>
          </cell>
          <cell r="AO20">
            <v>5</v>
          </cell>
          <cell r="AP20">
            <v>10</v>
          </cell>
          <cell r="AQ20">
            <v>45</v>
          </cell>
          <cell r="AR20">
            <v>5</v>
          </cell>
          <cell r="AS20">
            <v>10</v>
          </cell>
          <cell r="AT20">
            <v>5</v>
          </cell>
          <cell r="AU20">
            <v>10</v>
          </cell>
          <cell r="AV20">
            <v>10</v>
          </cell>
          <cell r="AW20">
            <v>100</v>
          </cell>
          <cell r="AX20">
            <v>55</v>
          </cell>
          <cell r="AY20">
            <v>10</v>
          </cell>
          <cell r="AZ20">
            <v>15</v>
          </cell>
          <cell r="BA20">
            <v>20</v>
          </cell>
          <cell r="BB20">
            <v>5</v>
          </cell>
          <cell r="BC20">
            <v>10</v>
          </cell>
          <cell r="BD20">
            <v>45</v>
          </cell>
          <cell r="BE20">
            <v>5</v>
          </cell>
          <cell r="BF20">
            <v>5</v>
          </cell>
          <cell r="BG20">
            <v>15</v>
          </cell>
          <cell r="BH20">
            <v>10</v>
          </cell>
          <cell r="BI20">
            <v>10</v>
          </cell>
          <cell r="BJ20">
            <v>150</v>
          </cell>
          <cell r="BK20">
            <v>55</v>
          </cell>
          <cell r="BL20">
            <v>10</v>
          </cell>
          <cell r="BM20">
            <v>5</v>
          </cell>
          <cell r="BN20">
            <v>10</v>
          </cell>
          <cell r="BO20">
            <v>15</v>
          </cell>
          <cell r="BP20">
            <v>15</v>
          </cell>
          <cell r="BQ20">
            <v>90</v>
          </cell>
          <cell r="BR20">
            <v>10</v>
          </cell>
          <cell r="BS20">
            <v>20</v>
          </cell>
          <cell r="BT20">
            <v>20</v>
          </cell>
          <cell r="BU20">
            <v>20</v>
          </cell>
          <cell r="BV20">
            <v>20</v>
          </cell>
          <cell r="BW20">
            <v>265</v>
          </cell>
          <cell r="BX20">
            <v>125</v>
          </cell>
          <cell r="BY20">
            <v>20</v>
          </cell>
          <cell r="BZ20">
            <v>25</v>
          </cell>
          <cell r="CA20">
            <v>30</v>
          </cell>
          <cell r="CB20">
            <v>25</v>
          </cell>
          <cell r="CC20">
            <v>25</v>
          </cell>
          <cell r="CD20">
            <v>140</v>
          </cell>
          <cell r="CE20">
            <v>25</v>
          </cell>
          <cell r="CF20">
            <v>35</v>
          </cell>
          <cell r="CG20">
            <v>25</v>
          </cell>
          <cell r="CH20">
            <v>20</v>
          </cell>
          <cell r="CI20">
            <v>35</v>
          </cell>
          <cell r="CJ20">
            <v>235</v>
          </cell>
          <cell r="CK20">
            <v>105</v>
          </cell>
          <cell r="CL20">
            <v>15</v>
          </cell>
          <cell r="CM20">
            <v>15</v>
          </cell>
          <cell r="CN20">
            <v>25</v>
          </cell>
          <cell r="CO20">
            <v>20</v>
          </cell>
          <cell r="CP20">
            <v>25</v>
          </cell>
          <cell r="CQ20">
            <v>60</v>
          </cell>
          <cell r="CR20">
            <v>20</v>
          </cell>
          <cell r="CS20">
            <v>15</v>
          </cell>
          <cell r="CT20">
            <v>15</v>
          </cell>
          <cell r="CU20">
            <v>10</v>
          </cell>
          <cell r="CV20">
            <v>10</v>
          </cell>
          <cell r="CW20">
            <v>65</v>
          </cell>
          <cell r="CX20">
            <v>15</v>
          </cell>
          <cell r="CY20">
            <v>10</v>
          </cell>
          <cell r="CZ20">
            <v>15</v>
          </cell>
          <cell r="DA20">
            <v>5</v>
          </cell>
          <cell r="DB20">
            <v>20</v>
          </cell>
          <cell r="DC20">
            <v>50</v>
          </cell>
          <cell r="DD20">
            <v>40</v>
          </cell>
          <cell r="DE20">
            <v>10</v>
          </cell>
          <cell r="DF20">
            <v>15</v>
          </cell>
          <cell r="DG20">
            <v>10</v>
          </cell>
          <cell r="DH20">
            <v>0</v>
          </cell>
          <cell r="DI20">
            <v>5</v>
          </cell>
          <cell r="DJ20">
            <v>10</v>
          </cell>
          <cell r="DK20">
            <v>5</v>
          </cell>
          <cell r="DL20">
            <v>0</v>
          </cell>
          <cell r="DM20">
            <v>0</v>
          </cell>
          <cell r="DN20">
            <v>0</v>
          </cell>
          <cell r="DO20">
            <v>0</v>
          </cell>
          <cell r="DP20">
            <v>0</v>
          </cell>
          <cell r="DQ20">
            <v>0</v>
          </cell>
          <cell r="DR20">
            <v>0</v>
          </cell>
          <cell r="DS20">
            <v>0</v>
          </cell>
          <cell r="DT20">
            <v>0</v>
          </cell>
          <cell r="DU20">
            <v>5</v>
          </cell>
          <cell r="DV20">
            <v>0</v>
          </cell>
          <cell r="DW20">
            <v>0</v>
          </cell>
          <cell r="DX20">
            <v>0</v>
          </cell>
          <cell r="DY20">
            <v>0</v>
          </cell>
          <cell r="DZ20">
            <v>0</v>
          </cell>
          <cell r="EA20">
            <v>0</v>
          </cell>
          <cell r="EB20">
            <v>0</v>
          </cell>
          <cell r="EC20">
            <v>0</v>
          </cell>
          <cell r="ED20">
            <v>56.2</v>
          </cell>
          <cell r="EE20">
            <v>990</v>
          </cell>
          <cell r="EF20">
            <v>95</v>
          </cell>
          <cell r="EG20">
            <v>35</v>
          </cell>
          <cell r="EH20">
            <v>10</v>
          </cell>
          <cell r="EI20">
            <v>5</v>
          </cell>
          <cell r="EJ20">
            <v>10</v>
          </cell>
          <cell r="EK20">
            <v>10</v>
          </cell>
          <cell r="EL20">
            <v>5</v>
          </cell>
          <cell r="EM20">
            <v>30</v>
          </cell>
          <cell r="EN20">
            <v>5</v>
          </cell>
          <cell r="EO20">
            <v>5</v>
          </cell>
          <cell r="EP20">
            <v>5</v>
          </cell>
          <cell r="EQ20">
            <v>5</v>
          </cell>
          <cell r="ER20">
            <v>10</v>
          </cell>
          <cell r="ES20">
            <v>30</v>
          </cell>
          <cell r="ET20">
            <v>5</v>
          </cell>
          <cell r="EU20">
            <v>10</v>
          </cell>
          <cell r="EV20">
            <v>10</v>
          </cell>
          <cell r="EW20">
            <v>5</v>
          </cell>
          <cell r="EX20">
            <v>5</v>
          </cell>
          <cell r="EY20">
            <v>50</v>
          </cell>
          <cell r="EZ20">
            <v>30</v>
          </cell>
          <cell r="FA20">
            <v>5</v>
          </cell>
          <cell r="FB20">
            <v>5</v>
          </cell>
          <cell r="FC20">
            <v>10</v>
          </cell>
          <cell r="FD20">
            <v>5</v>
          </cell>
          <cell r="FE20">
            <v>5</v>
          </cell>
          <cell r="FF20">
            <v>20</v>
          </cell>
          <cell r="FG20">
            <v>0</v>
          </cell>
          <cell r="FH20">
            <v>5</v>
          </cell>
          <cell r="FI20">
            <v>5</v>
          </cell>
          <cell r="FJ20">
            <v>5</v>
          </cell>
          <cell r="FK20">
            <v>5</v>
          </cell>
          <cell r="FL20">
            <v>65</v>
          </cell>
          <cell r="FM20">
            <v>25</v>
          </cell>
          <cell r="FN20">
            <v>0</v>
          </cell>
          <cell r="FO20">
            <v>0</v>
          </cell>
          <cell r="FP20">
            <v>5</v>
          </cell>
          <cell r="FQ20">
            <v>5</v>
          </cell>
          <cell r="FR20">
            <v>5</v>
          </cell>
          <cell r="FS20">
            <v>45</v>
          </cell>
          <cell r="FT20">
            <v>5</v>
          </cell>
          <cell r="FU20">
            <v>5</v>
          </cell>
          <cell r="FV20">
            <v>10</v>
          </cell>
          <cell r="FW20">
            <v>15</v>
          </cell>
          <cell r="FX20">
            <v>10</v>
          </cell>
          <cell r="FY20">
            <v>95</v>
          </cell>
          <cell r="FZ20">
            <v>50</v>
          </cell>
          <cell r="GA20">
            <v>5</v>
          </cell>
          <cell r="GB20">
            <v>5</v>
          </cell>
          <cell r="GC20">
            <v>15</v>
          </cell>
          <cell r="GD20">
            <v>10</v>
          </cell>
          <cell r="GE20">
            <v>20</v>
          </cell>
          <cell r="GF20">
            <v>35</v>
          </cell>
          <cell r="GG20">
            <v>10</v>
          </cell>
          <cell r="GH20">
            <v>10</v>
          </cell>
          <cell r="GI20">
            <v>10</v>
          </cell>
          <cell r="GJ20">
            <v>5</v>
          </cell>
          <cell r="GK20">
            <v>10</v>
          </cell>
          <cell r="GL20">
            <v>165</v>
          </cell>
          <cell r="GM20">
            <v>75</v>
          </cell>
          <cell r="GN20">
            <v>15</v>
          </cell>
          <cell r="GO20">
            <v>20</v>
          </cell>
          <cell r="GP20">
            <v>10</v>
          </cell>
          <cell r="GQ20">
            <v>20</v>
          </cell>
          <cell r="GR20">
            <v>15</v>
          </cell>
          <cell r="GS20">
            <v>95</v>
          </cell>
          <cell r="GT20">
            <v>15</v>
          </cell>
          <cell r="GU20">
            <v>15</v>
          </cell>
          <cell r="GV20">
            <v>35</v>
          </cell>
          <cell r="GW20">
            <v>15</v>
          </cell>
          <cell r="GX20">
            <v>20</v>
          </cell>
          <cell r="GY20">
            <v>265</v>
          </cell>
          <cell r="GZ20">
            <v>125</v>
          </cell>
          <cell r="HA20">
            <v>20</v>
          </cell>
          <cell r="HB20">
            <v>25</v>
          </cell>
          <cell r="HC20">
            <v>20</v>
          </cell>
          <cell r="HD20">
            <v>25</v>
          </cell>
          <cell r="HE20">
            <v>30</v>
          </cell>
          <cell r="HF20">
            <v>135</v>
          </cell>
          <cell r="HG20">
            <v>30</v>
          </cell>
          <cell r="HH20">
            <v>25</v>
          </cell>
          <cell r="HI20">
            <v>30</v>
          </cell>
          <cell r="HJ20">
            <v>25</v>
          </cell>
          <cell r="HK20">
            <v>25</v>
          </cell>
          <cell r="HL20">
            <v>205</v>
          </cell>
          <cell r="HM20">
            <v>95</v>
          </cell>
          <cell r="HN20">
            <v>25</v>
          </cell>
          <cell r="HO20">
            <v>15</v>
          </cell>
          <cell r="HP20">
            <v>15</v>
          </cell>
          <cell r="HQ20">
            <v>25</v>
          </cell>
          <cell r="HR20">
            <v>15</v>
          </cell>
          <cell r="HS20">
            <v>70</v>
          </cell>
          <cell r="HT20">
            <v>20</v>
          </cell>
          <cell r="HU20">
            <v>10</v>
          </cell>
          <cell r="HV20">
            <v>10</v>
          </cell>
          <cell r="HW20">
            <v>15</v>
          </cell>
          <cell r="HX20">
            <v>15</v>
          </cell>
          <cell r="HY20">
            <v>40</v>
          </cell>
          <cell r="HZ20">
            <v>10</v>
          </cell>
          <cell r="IA20">
            <v>5</v>
          </cell>
          <cell r="IB20">
            <v>10</v>
          </cell>
          <cell r="IC20">
            <v>5</v>
          </cell>
          <cell r="ID20">
            <v>15</v>
          </cell>
          <cell r="IE20">
            <v>55</v>
          </cell>
          <cell r="IF20">
            <v>30</v>
          </cell>
          <cell r="IG20">
            <v>5</v>
          </cell>
          <cell r="IH20">
            <v>5</v>
          </cell>
          <cell r="II20">
            <v>10</v>
          </cell>
          <cell r="IJ20">
            <v>5</v>
          </cell>
          <cell r="IK20">
            <v>5</v>
          </cell>
          <cell r="IL20">
            <v>15</v>
          </cell>
          <cell r="IM20">
            <v>0</v>
          </cell>
          <cell r="IN20">
            <v>0</v>
          </cell>
          <cell r="IO20">
            <v>5</v>
          </cell>
          <cell r="IP20">
            <v>5</v>
          </cell>
          <cell r="IQ20">
            <v>5</v>
          </cell>
          <cell r="IR20">
            <v>5</v>
          </cell>
          <cell r="IS20">
            <v>0</v>
          </cell>
          <cell r="IT20">
            <v>0</v>
          </cell>
          <cell r="IU20">
            <v>5</v>
          </cell>
          <cell r="IV20">
            <v>0</v>
          </cell>
          <cell r="IW20">
            <v>0</v>
          </cell>
          <cell r="IX20">
            <v>5903010</v>
          </cell>
          <cell r="IY20">
            <v>0</v>
          </cell>
          <cell r="IZ20">
            <v>0</v>
          </cell>
          <cell r="JA20">
            <v>0</v>
          </cell>
          <cell r="JB20">
            <v>0</v>
          </cell>
          <cell r="JC20">
            <v>0</v>
          </cell>
          <cell r="JD20">
            <v>0</v>
          </cell>
          <cell r="JE20">
            <v>0</v>
          </cell>
          <cell r="JF20">
            <v>56.2</v>
          </cell>
        </row>
        <row r="21">
          <cell r="A21">
            <v>5905014</v>
          </cell>
          <cell r="B21" t="str">
            <v>Trail</v>
          </cell>
          <cell r="C21">
            <v>3615</v>
          </cell>
          <cell r="D21">
            <v>510</v>
          </cell>
          <cell r="E21">
            <v>175</v>
          </cell>
          <cell r="F21">
            <v>35</v>
          </cell>
          <cell r="G21">
            <v>35</v>
          </cell>
          <cell r="H21">
            <v>35</v>
          </cell>
          <cell r="I21">
            <v>35</v>
          </cell>
          <cell r="J21">
            <v>35</v>
          </cell>
          <cell r="K21">
            <v>165</v>
          </cell>
          <cell r="L21">
            <v>40</v>
          </cell>
          <cell r="M21">
            <v>35</v>
          </cell>
          <cell r="N21">
            <v>30</v>
          </cell>
          <cell r="O21">
            <v>25</v>
          </cell>
          <cell r="P21">
            <v>30</v>
          </cell>
          <cell r="Q21">
            <v>175</v>
          </cell>
          <cell r="R21">
            <v>30</v>
          </cell>
          <cell r="S21">
            <v>40</v>
          </cell>
          <cell r="T21">
            <v>30</v>
          </cell>
          <cell r="U21">
            <v>35</v>
          </cell>
          <cell r="V21">
            <v>30</v>
          </cell>
          <cell r="W21">
            <v>420</v>
          </cell>
          <cell r="X21">
            <v>240</v>
          </cell>
          <cell r="Y21">
            <v>50</v>
          </cell>
          <cell r="Z21">
            <v>50</v>
          </cell>
          <cell r="AA21">
            <v>35</v>
          </cell>
          <cell r="AB21">
            <v>60</v>
          </cell>
          <cell r="AC21">
            <v>50</v>
          </cell>
          <cell r="AD21">
            <v>180</v>
          </cell>
          <cell r="AE21">
            <v>45</v>
          </cell>
          <cell r="AF21">
            <v>40</v>
          </cell>
          <cell r="AG21">
            <v>35</v>
          </cell>
          <cell r="AH21">
            <v>30</v>
          </cell>
          <cell r="AI21">
            <v>40</v>
          </cell>
          <cell r="AJ21">
            <v>345</v>
          </cell>
          <cell r="AK21">
            <v>185</v>
          </cell>
          <cell r="AL21">
            <v>35</v>
          </cell>
          <cell r="AM21">
            <v>35</v>
          </cell>
          <cell r="AN21">
            <v>35</v>
          </cell>
          <cell r="AO21">
            <v>40</v>
          </cell>
          <cell r="AP21">
            <v>50</v>
          </cell>
          <cell r="AQ21">
            <v>165</v>
          </cell>
          <cell r="AR21">
            <v>35</v>
          </cell>
          <cell r="AS21">
            <v>35</v>
          </cell>
          <cell r="AT21">
            <v>30</v>
          </cell>
          <cell r="AU21">
            <v>25</v>
          </cell>
          <cell r="AV21">
            <v>35</v>
          </cell>
          <cell r="AW21">
            <v>370</v>
          </cell>
          <cell r="AX21">
            <v>190</v>
          </cell>
          <cell r="AY21">
            <v>35</v>
          </cell>
          <cell r="AZ21">
            <v>40</v>
          </cell>
          <cell r="BA21">
            <v>40</v>
          </cell>
          <cell r="BB21">
            <v>30</v>
          </cell>
          <cell r="BC21">
            <v>40</v>
          </cell>
          <cell r="BD21">
            <v>180</v>
          </cell>
          <cell r="BE21">
            <v>40</v>
          </cell>
          <cell r="BF21">
            <v>45</v>
          </cell>
          <cell r="BG21">
            <v>40</v>
          </cell>
          <cell r="BH21">
            <v>35</v>
          </cell>
          <cell r="BI21">
            <v>30</v>
          </cell>
          <cell r="BJ21">
            <v>585</v>
          </cell>
          <cell r="BK21">
            <v>240</v>
          </cell>
          <cell r="BL21">
            <v>40</v>
          </cell>
          <cell r="BM21">
            <v>40</v>
          </cell>
          <cell r="BN21">
            <v>40</v>
          </cell>
          <cell r="BO21">
            <v>70</v>
          </cell>
          <cell r="BP21">
            <v>55</v>
          </cell>
          <cell r="BQ21">
            <v>340</v>
          </cell>
          <cell r="BR21">
            <v>50</v>
          </cell>
          <cell r="BS21">
            <v>65</v>
          </cell>
          <cell r="BT21">
            <v>75</v>
          </cell>
          <cell r="BU21">
            <v>70</v>
          </cell>
          <cell r="BV21">
            <v>75</v>
          </cell>
          <cell r="BW21">
            <v>585</v>
          </cell>
          <cell r="BX21">
            <v>285</v>
          </cell>
          <cell r="BY21">
            <v>55</v>
          </cell>
          <cell r="BZ21">
            <v>50</v>
          </cell>
          <cell r="CA21">
            <v>60</v>
          </cell>
          <cell r="CB21">
            <v>60</v>
          </cell>
          <cell r="CC21">
            <v>60</v>
          </cell>
          <cell r="CD21">
            <v>305</v>
          </cell>
          <cell r="CE21">
            <v>65</v>
          </cell>
          <cell r="CF21">
            <v>65</v>
          </cell>
          <cell r="CG21">
            <v>55</v>
          </cell>
          <cell r="CH21">
            <v>60</v>
          </cell>
          <cell r="CI21">
            <v>60</v>
          </cell>
          <cell r="CJ21">
            <v>530</v>
          </cell>
          <cell r="CK21">
            <v>190</v>
          </cell>
          <cell r="CL21">
            <v>40</v>
          </cell>
          <cell r="CM21">
            <v>45</v>
          </cell>
          <cell r="CN21">
            <v>50</v>
          </cell>
          <cell r="CO21">
            <v>25</v>
          </cell>
          <cell r="CP21">
            <v>30</v>
          </cell>
          <cell r="CQ21">
            <v>185</v>
          </cell>
          <cell r="CR21">
            <v>50</v>
          </cell>
          <cell r="CS21">
            <v>30</v>
          </cell>
          <cell r="CT21">
            <v>35</v>
          </cell>
          <cell r="CU21">
            <v>40</v>
          </cell>
          <cell r="CV21">
            <v>30</v>
          </cell>
          <cell r="CW21">
            <v>160</v>
          </cell>
          <cell r="CX21">
            <v>40</v>
          </cell>
          <cell r="CY21">
            <v>30</v>
          </cell>
          <cell r="CZ21">
            <v>20</v>
          </cell>
          <cell r="DA21">
            <v>30</v>
          </cell>
          <cell r="DB21">
            <v>35</v>
          </cell>
          <cell r="DC21">
            <v>255</v>
          </cell>
          <cell r="DD21">
            <v>155</v>
          </cell>
          <cell r="DE21">
            <v>35</v>
          </cell>
          <cell r="DF21">
            <v>30</v>
          </cell>
          <cell r="DG21">
            <v>30</v>
          </cell>
          <cell r="DH21">
            <v>35</v>
          </cell>
          <cell r="DI21">
            <v>20</v>
          </cell>
          <cell r="DJ21">
            <v>75</v>
          </cell>
          <cell r="DK21">
            <v>20</v>
          </cell>
          <cell r="DL21">
            <v>10</v>
          </cell>
          <cell r="DM21">
            <v>10</v>
          </cell>
          <cell r="DN21">
            <v>20</v>
          </cell>
          <cell r="DO21">
            <v>10</v>
          </cell>
          <cell r="DP21">
            <v>30</v>
          </cell>
          <cell r="DQ21">
            <v>30</v>
          </cell>
          <cell r="DR21">
            <v>10</v>
          </cell>
          <cell r="DS21">
            <v>10</v>
          </cell>
          <cell r="DT21">
            <v>5</v>
          </cell>
          <cell r="DU21">
            <v>5</v>
          </cell>
          <cell r="DV21">
            <v>0</v>
          </cell>
          <cell r="DW21">
            <v>0</v>
          </cell>
          <cell r="DX21">
            <v>0</v>
          </cell>
          <cell r="DY21">
            <v>0</v>
          </cell>
          <cell r="DZ21">
            <v>0</v>
          </cell>
          <cell r="EA21">
            <v>0</v>
          </cell>
          <cell r="EB21">
            <v>0</v>
          </cell>
          <cell r="EC21">
            <v>0</v>
          </cell>
          <cell r="ED21">
            <v>48.5</v>
          </cell>
          <cell r="EE21">
            <v>4065</v>
          </cell>
          <cell r="EF21">
            <v>490</v>
          </cell>
          <cell r="EG21">
            <v>170</v>
          </cell>
          <cell r="EH21">
            <v>40</v>
          </cell>
          <cell r="EI21">
            <v>35</v>
          </cell>
          <cell r="EJ21">
            <v>30</v>
          </cell>
          <cell r="EK21">
            <v>30</v>
          </cell>
          <cell r="EL21">
            <v>35</v>
          </cell>
          <cell r="EM21">
            <v>170</v>
          </cell>
          <cell r="EN21">
            <v>40</v>
          </cell>
          <cell r="EO21">
            <v>40</v>
          </cell>
          <cell r="EP21">
            <v>35</v>
          </cell>
          <cell r="EQ21">
            <v>20</v>
          </cell>
          <cell r="ER21">
            <v>35</v>
          </cell>
          <cell r="ES21">
            <v>150</v>
          </cell>
          <cell r="ET21">
            <v>25</v>
          </cell>
          <cell r="EU21">
            <v>30</v>
          </cell>
          <cell r="EV21">
            <v>20</v>
          </cell>
          <cell r="EW21">
            <v>40</v>
          </cell>
          <cell r="EX21">
            <v>30</v>
          </cell>
          <cell r="EY21">
            <v>415</v>
          </cell>
          <cell r="EZ21">
            <v>210</v>
          </cell>
          <cell r="FA21">
            <v>35</v>
          </cell>
          <cell r="FB21">
            <v>55</v>
          </cell>
          <cell r="FC21">
            <v>35</v>
          </cell>
          <cell r="FD21">
            <v>40</v>
          </cell>
          <cell r="FE21">
            <v>50</v>
          </cell>
          <cell r="FF21">
            <v>205</v>
          </cell>
          <cell r="FG21">
            <v>40</v>
          </cell>
          <cell r="FH21">
            <v>45</v>
          </cell>
          <cell r="FI21">
            <v>35</v>
          </cell>
          <cell r="FJ21">
            <v>50</v>
          </cell>
          <cell r="FK21">
            <v>35</v>
          </cell>
          <cell r="FL21">
            <v>360</v>
          </cell>
          <cell r="FM21">
            <v>195</v>
          </cell>
          <cell r="FN21">
            <v>40</v>
          </cell>
          <cell r="FO21">
            <v>30</v>
          </cell>
          <cell r="FP21">
            <v>45</v>
          </cell>
          <cell r="FQ21">
            <v>40</v>
          </cell>
          <cell r="FR21">
            <v>35</v>
          </cell>
          <cell r="FS21">
            <v>170</v>
          </cell>
          <cell r="FT21">
            <v>30</v>
          </cell>
          <cell r="FU21">
            <v>40</v>
          </cell>
          <cell r="FV21">
            <v>30</v>
          </cell>
          <cell r="FW21">
            <v>40</v>
          </cell>
          <cell r="FX21">
            <v>35</v>
          </cell>
          <cell r="FY21">
            <v>415</v>
          </cell>
          <cell r="FZ21">
            <v>195</v>
          </cell>
          <cell r="GA21">
            <v>35</v>
          </cell>
          <cell r="GB21">
            <v>35</v>
          </cell>
          <cell r="GC21">
            <v>45</v>
          </cell>
          <cell r="GD21">
            <v>35</v>
          </cell>
          <cell r="GE21">
            <v>40</v>
          </cell>
          <cell r="GF21">
            <v>220</v>
          </cell>
          <cell r="GG21">
            <v>40</v>
          </cell>
          <cell r="GH21">
            <v>50</v>
          </cell>
          <cell r="GI21">
            <v>45</v>
          </cell>
          <cell r="GJ21">
            <v>40</v>
          </cell>
          <cell r="GK21">
            <v>50</v>
          </cell>
          <cell r="GL21">
            <v>610</v>
          </cell>
          <cell r="GM21">
            <v>295</v>
          </cell>
          <cell r="GN21">
            <v>55</v>
          </cell>
          <cell r="GO21">
            <v>50</v>
          </cell>
          <cell r="GP21">
            <v>55</v>
          </cell>
          <cell r="GQ21">
            <v>55</v>
          </cell>
          <cell r="GR21">
            <v>80</v>
          </cell>
          <cell r="GS21">
            <v>315</v>
          </cell>
          <cell r="GT21">
            <v>60</v>
          </cell>
          <cell r="GU21">
            <v>70</v>
          </cell>
          <cell r="GV21">
            <v>65</v>
          </cell>
          <cell r="GW21">
            <v>60</v>
          </cell>
          <cell r="GX21">
            <v>60</v>
          </cell>
          <cell r="GY21">
            <v>630</v>
          </cell>
          <cell r="GZ21">
            <v>330</v>
          </cell>
          <cell r="HA21">
            <v>85</v>
          </cell>
          <cell r="HB21">
            <v>65</v>
          </cell>
          <cell r="HC21">
            <v>70</v>
          </cell>
          <cell r="HD21">
            <v>45</v>
          </cell>
          <cell r="HE21">
            <v>65</v>
          </cell>
          <cell r="HF21">
            <v>305</v>
          </cell>
          <cell r="HG21">
            <v>70</v>
          </cell>
          <cell r="HH21">
            <v>50</v>
          </cell>
          <cell r="HI21">
            <v>55</v>
          </cell>
          <cell r="HJ21">
            <v>80</v>
          </cell>
          <cell r="HK21">
            <v>55</v>
          </cell>
          <cell r="HL21">
            <v>680</v>
          </cell>
          <cell r="HM21">
            <v>225</v>
          </cell>
          <cell r="HN21">
            <v>45</v>
          </cell>
          <cell r="HO21">
            <v>40</v>
          </cell>
          <cell r="HP21">
            <v>45</v>
          </cell>
          <cell r="HQ21">
            <v>45</v>
          </cell>
          <cell r="HR21">
            <v>50</v>
          </cell>
          <cell r="HS21">
            <v>225</v>
          </cell>
          <cell r="HT21">
            <v>45</v>
          </cell>
          <cell r="HU21">
            <v>40</v>
          </cell>
          <cell r="HV21">
            <v>45</v>
          </cell>
          <cell r="HW21">
            <v>40</v>
          </cell>
          <cell r="HX21">
            <v>50</v>
          </cell>
          <cell r="HY21">
            <v>235</v>
          </cell>
          <cell r="HZ21">
            <v>40</v>
          </cell>
          <cell r="IA21">
            <v>55</v>
          </cell>
          <cell r="IB21">
            <v>55</v>
          </cell>
          <cell r="IC21">
            <v>45</v>
          </cell>
          <cell r="ID21">
            <v>40</v>
          </cell>
          <cell r="IE21">
            <v>460</v>
          </cell>
          <cell r="IF21">
            <v>205</v>
          </cell>
          <cell r="IG21">
            <v>40</v>
          </cell>
          <cell r="IH21">
            <v>50</v>
          </cell>
          <cell r="II21">
            <v>35</v>
          </cell>
          <cell r="IJ21">
            <v>35</v>
          </cell>
          <cell r="IK21">
            <v>45</v>
          </cell>
          <cell r="IL21">
            <v>160</v>
          </cell>
          <cell r="IM21">
            <v>35</v>
          </cell>
          <cell r="IN21">
            <v>40</v>
          </cell>
          <cell r="IO21">
            <v>25</v>
          </cell>
          <cell r="IP21">
            <v>35</v>
          </cell>
          <cell r="IQ21">
            <v>30</v>
          </cell>
          <cell r="IR21">
            <v>80</v>
          </cell>
          <cell r="IS21">
            <v>20</v>
          </cell>
          <cell r="IT21">
            <v>25</v>
          </cell>
          <cell r="IU21">
            <v>15</v>
          </cell>
          <cell r="IV21">
            <v>15</v>
          </cell>
          <cell r="IW21">
            <v>10</v>
          </cell>
          <cell r="IX21">
            <v>5905014</v>
          </cell>
          <cell r="IY21">
            <v>10</v>
          </cell>
          <cell r="IZ21">
            <v>0</v>
          </cell>
          <cell r="JA21">
            <v>5</v>
          </cell>
          <cell r="JB21">
            <v>0</v>
          </cell>
          <cell r="JC21">
            <v>0</v>
          </cell>
          <cell r="JD21">
            <v>5</v>
          </cell>
          <cell r="JE21">
            <v>5</v>
          </cell>
          <cell r="JF21">
            <v>51</v>
          </cell>
        </row>
        <row r="22">
          <cell r="A22">
            <v>5905018</v>
          </cell>
          <cell r="B22" t="str">
            <v>Warfield</v>
          </cell>
          <cell r="C22">
            <v>820</v>
          </cell>
          <cell r="D22">
            <v>135</v>
          </cell>
          <cell r="E22">
            <v>45</v>
          </cell>
          <cell r="F22">
            <v>15</v>
          </cell>
          <cell r="G22">
            <v>5</v>
          </cell>
          <cell r="H22">
            <v>15</v>
          </cell>
          <cell r="I22">
            <v>15</v>
          </cell>
          <cell r="J22">
            <v>5</v>
          </cell>
          <cell r="K22">
            <v>40</v>
          </cell>
          <cell r="L22">
            <v>15</v>
          </cell>
          <cell r="M22">
            <v>5</v>
          </cell>
          <cell r="N22">
            <v>5</v>
          </cell>
          <cell r="O22">
            <v>5</v>
          </cell>
          <cell r="P22">
            <v>5</v>
          </cell>
          <cell r="Q22">
            <v>50</v>
          </cell>
          <cell r="R22">
            <v>5</v>
          </cell>
          <cell r="S22">
            <v>10</v>
          </cell>
          <cell r="T22">
            <v>15</v>
          </cell>
          <cell r="U22">
            <v>5</v>
          </cell>
          <cell r="V22">
            <v>15</v>
          </cell>
          <cell r="W22">
            <v>95</v>
          </cell>
          <cell r="X22">
            <v>55</v>
          </cell>
          <cell r="Y22">
            <v>5</v>
          </cell>
          <cell r="Z22">
            <v>15</v>
          </cell>
          <cell r="AA22">
            <v>15</v>
          </cell>
          <cell r="AB22">
            <v>10</v>
          </cell>
          <cell r="AC22">
            <v>5</v>
          </cell>
          <cell r="AD22">
            <v>45</v>
          </cell>
          <cell r="AE22">
            <v>10</v>
          </cell>
          <cell r="AF22">
            <v>5</v>
          </cell>
          <cell r="AG22">
            <v>15</v>
          </cell>
          <cell r="AH22">
            <v>10</v>
          </cell>
          <cell r="AI22">
            <v>5</v>
          </cell>
          <cell r="AJ22">
            <v>90</v>
          </cell>
          <cell r="AK22">
            <v>35</v>
          </cell>
          <cell r="AL22">
            <v>5</v>
          </cell>
          <cell r="AM22">
            <v>5</v>
          </cell>
          <cell r="AN22">
            <v>5</v>
          </cell>
          <cell r="AO22">
            <v>5</v>
          </cell>
          <cell r="AP22">
            <v>15</v>
          </cell>
          <cell r="AQ22">
            <v>55</v>
          </cell>
          <cell r="AR22">
            <v>10</v>
          </cell>
          <cell r="AS22">
            <v>5</v>
          </cell>
          <cell r="AT22">
            <v>15</v>
          </cell>
          <cell r="AU22">
            <v>10</v>
          </cell>
          <cell r="AV22">
            <v>10</v>
          </cell>
          <cell r="AW22">
            <v>95</v>
          </cell>
          <cell r="AX22">
            <v>40</v>
          </cell>
          <cell r="AY22">
            <v>10</v>
          </cell>
          <cell r="AZ22">
            <v>10</v>
          </cell>
          <cell r="BA22">
            <v>5</v>
          </cell>
          <cell r="BB22">
            <v>10</v>
          </cell>
          <cell r="BC22">
            <v>5</v>
          </cell>
          <cell r="BD22">
            <v>55</v>
          </cell>
          <cell r="BE22">
            <v>10</v>
          </cell>
          <cell r="BF22">
            <v>10</v>
          </cell>
          <cell r="BG22">
            <v>10</v>
          </cell>
          <cell r="BH22">
            <v>10</v>
          </cell>
          <cell r="BI22">
            <v>10</v>
          </cell>
          <cell r="BJ22">
            <v>145</v>
          </cell>
          <cell r="BK22">
            <v>60</v>
          </cell>
          <cell r="BL22">
            <v>10</v>
          </cell>
          <cell r="BM22">
            <v>10</v>
          </cell>
          <cell r="BN22">
            <v>5</v>
          </cell>
          <cell r="BO22">
            <v>10</v>
          </cell>
          <cell r="BP22">
            <v>15</v>
          </cell>
          <cell r="BQ22">
            <v>85</v>
          </cell>
          <cell r="BR22">
            <v>25</v>
          </cell>
          <cell r="BS22">
            <v>15</v>
          </cell>
          <cell r="BT22">
            <v>20</v>
          </cell>
          <cell r="BU22">
            <v>15</v>
          </cell>
          <cell r="BV22">
            <v>15</v>
          </cell>
          <cell r="BW22">
            <v>135</v>
          </cell>
          <cell r="BX22">
            <v>85</v>
          </cell>
          <cell r="BY22">
            <v>10</v>
          </cell>
          <cell r="BZ22">
            <v>20</v>
          </cell>
          <cell r="CA22">
            <v>15</v>
          </cell>
          <cell r="CB22">
            <v>20</v>
          </cell>
          <cell r="CC22">
            <v>20</v>
          </cell>
          <cell r="CD22">
            <v>45</v>
          </cell>
          <cell r="CE22">
            <v>10</v>
          </cell>
          <cell r="CF22">
            <v>15</v>
          </cell>
          <cell r="CG22">
            <v>10</v>
          </cell>
          <cell r="CH22">
            <v>10</v>
          </cell>
          <cell r="CI22">
            <v>10</v>
          </cell>
          <cell r="CJ22">
            <v>100</v>
          </cell>
          <cell r="CK22">
            <v>45</v>
          </cell>
          <cell r="CL22">
            <v>15</v>
          </cell>
          <cell r="CM22">
            <v>5</v>
          </cell>
          <cell r="CN22">
            <v>5</v>
          </cell>
          <cell r="CO22">
            <v>5</v>
          </cell>
          <cell r="CP22">
            <v>5</v>
          </cell>
          <cell r="CQ22">
            <v>40</v>
          </cell>
          <cell r="CR22">
            <v>5</v>
          </cell>
          <cell r="CS22">
            <v>10</v>
          </cell>
          <cell r="CT22">
            <v>5</v>
          </cell>
          <cell r="CU22">
            <v>10</v>
          </cell>
          <cell r="CV22">
            <v>10</v>
          </cell>
          <cell r="CW22">
            <v>20</v>
          </cell>
          <cell r="CX22">
            <v>0</v>
          </cell>
          <cell r="CY22">
            <v>5</v>
          </cell>
          <cell r="CZ22">
            <v>5</v>
          </cell>
          <cell r="DA22">
            <v>5</v>
          </cell>
          <cell r="DB22">
            <v>5</v>
          </cell>
          <cell r="DC22">
            <v>30</v>
          </cell>
          <cell r="DD22">
            <v>10</v>
          </cell>
          <cell r="DE22">
            <v>5</v>
          </cell>
          <cell r="DF22">
            <v>0</v>
          </cell>
          <cell r="DG22">
            <v>5</v>
          </cell>
          <cell r="DH22">
            <v>5</v>
          </cell>
          <cell r="DI22">
            <v>5</v>
          </cell>
          <cell r="DJ22">
            <v>15</v>
          </cell>
          <cell r="DK22">
            <v>5</v>
          </cell>
          <cell r="DL22">
            <v>5</v>
          </cell>
          <cell r="DM22">
            <v>0</v>
          </cell>
          <cell r="DN22">
            <v>0</v>
          </cell>
          <cell r="DO22">
            <v>5</v>
          </cell>
          <cell r="DP22">
            <v>0</v>
          </cell>
          <cell r="DQ22">
            <v>0</v>
          </cell>
          <cell r="DR22">
            <v>5</v>
          </cell>
          <cell r="DS22">
            <v>0</v>
          </cell>
          <cell r="DT22">
            <v>0</v>
          </cell>
          <cell r="DU22">
            <v>0</v>
          </cell>
          <cell r="DV22">
            <v>0</v>
          </cell>
          <cell r="DW22">
            <v>0</v>
          </cell>
          <cell r="DX22">
            <v>0</v>
          </cell>
          <cell r="DY22">
            <v>0</v>
          </cell>
          <cell r="DZ22">
            <v>0</v>
          </cell>
          <cell r="EA22">
            <v>0</v>
          </cell>
          <cell r="EB22">
            <v>0</v>
          </cell>
          <cell r="EC22">
            <v>0</v>
          </cell>
          <cell r="ED22">
            <v>44.5</v>
          </cell>
          <cell r="EE22">
            <v>875</v>
          </cell>
          <cell r="EF22">
            <v>145</v>
          </cell>
          <cell r="EG22">
            <v>55</v>
          </cell>
          <cell r="EH22">
            <v>15</v>
          </cell>
          <cell r="EI22">
            <v>10</v>
          </cell>
          <cell r="EJ22">
            <v>10</v>
          </cell>
          <cell r="EK22">
            <v>15</v>
          </cell>
          <cell r="EL22">
            <v>15</v>
          </cell>
          <cell r="EM22">
            <v>45</v>
          </cell>
          <cell r="EN22">
            <v>20</v>
          </cell>
          <cell r="EO22">
            <v>5</v>
          </cell>
          <cell r="EP22">
            <v>10</v>
          </cell>
          <cell r="EQ22">
            <v>5</v>
          </cell>
          <cell r="ER22">
            <v>5</v>
          </cell>
          <cell r="ES22">
            <v>45</v>
          </cell>
          <cell r="ET22">
            <v>5</v>
          </cell>
          <cell r="EU22">
            <v>10</v>
          </cell>
          <cell r="EV22">
            <v>10</v>
          </cell>
          <cell r="EW22">
            <v>5</v>
          </cell>
          <cell r="EX22">
            <v>10</v>
          </cell>
          <cell r="EY22">
            <v>90</v>
          </cell>
          <cell r="EZ22">
            <v>45</v>
          </cell>
          <cell r="FA22">
            <v>5</v>
          </cell>
          <cell r="FB22">
            <v>10</v>
          </cell>
          <cell r="FC22">
            <v>10</v>
          </cell>
          <cell r="FD22">
            <v>10</v>
          </cell>
          <cell r="FE22">
            <v>15</v>
          </cell>
          <cell r="FF22">
            <v>45</v>
          </cell>
          <cell r="FG22">
            <v>5</v>
          </cell>
          <cell r="FH22">
            <v>15</v>
          </cell>
          <cell r="FI22">
            <v>5</v>
          </cell>
          <cell r="FJ22">
            <v>5</v>
          </cell>
          <cell r="FK22">
            <v>10</v>
          </cell>
          <cell r="FL22">
            <v>95</v>
          </cell>
          <cell r="FM22">
            <v>50</v>
          </cell>
          <cell r="FN22">
            <v>5</v>
          </cell>
          <cell r="FO22">
            <v>5</v>
          </cell>
          <cell r="FP22">
            <v>10</v>
          </cell>
          <cell r="FQ22">
            <v>5</v>
          </cell>
          <cell r="FR22">
            <v>15</v>
          </cell>
          <cell r="FS22">
            <v>40</v>
          </cell>
          <cell r="FT22">
            <v>10</v>
          </cell>
          <cell r="FU22">
            <v>10</v>
          </cell>
          <cell r="FV22">
            <v>10</v>
          </cell>
          <cell r="FW22">
            <v>5</v>
          </cell>
          <cell r="FX22">
            <v>10</v>
          </cell>
          <cell r="FY22">
            <v>95</v>
          </cell>
          <cell r="FZ22">
            <v>50</v>
          </cell>
          <cell r="GA22">
            <v>10</v>
          </cell>
          <cell r="GB22">
            <v>10</v>
          </cell>
          <cell r="GC22">
            <v>15</v>
          </cell>
          <cell r="GD22">
            <v>5</v>
          </cell>
          <cell r="GE22">
            <v>10</v>
          </cell>
          <cell r="GF22">
            <v>45</v>
          </cell>
          <cell r="GG22">
            <v>5</v>
          </cell>
          <cell r="GH22">
            <v>15</v>
          </cell>
          <cell r="GI22">
            <v>5</v>
          </cell>
          <cell r="GJ22">
            <v>10</v>
          </cell>
          <cell r="GK22">
            <v>10</v>
          </cell>
          <cell r="GL22">
            <v>150</v>
          </cell>
          <cell r="GM22">
            <v>70</v>
          </cell>
          <cell r="GN22">
            <v>15</v>
          </cell>
          <cell r="GO22">
            <v>10</v>
          </cell>
          <cell r="GP22">
            <v>10</v>
          </cell>
          <cell r="GQ22">
            <v>15</v>
          </cell>
          <cell r="GR22">
            <v>20</v>
          </cell>
          <cell r="GS22">
            <v>80</v>
          </cell>
          <cell r="GT22">
            <v>10</v>
          </cell>
          <cell r="GU22">
            <v>15</v>
          </cell>
          <cell r="GV22">
            <v>20</v>
          </cell>
          <cell r="GW22">
            <v>15</v>
          </cell>
          <cell r="GX22">
            <v>15</v>
          </cell>
          <cell r="GY22">
            <v>150</v>
          </cell>
          <cell r="GZ22">
            <v>80</v>
          </cell>
          <cell r="HA22">
            <v>20</v>
          </cell>
          <cell r="HB22">
            <v>20</v>
          </cell>
          <cell r="HC22">
            <v>25</v>
          </cell>
          <cell r="HD22">
            <v>5</v>
          </cell>
          <cell r="HE22">
            <v>10</v>
          </cell>
          <cell r="HF22">
            <v>70</v>
          </cell>
          <cell r="HG22">
            <v>20</v>
          </cell>
          <cell r="HH22">
            <v>10</v>
          </cell>
          <cell r="HI22">
            <v>10</v>
          </cell>
          <cell r="HJ22">
            <v>10</v>
          </cell>
          <cell r="HK22">
            <v>15</v>
          </cell>
          <cell r="HL22">
            <v>115</v>
          </cell>
          <cell r="HM22">
            <v>35</v>
          </cell>
          <cell r="HN22">
            <v>10</v>
          </cell>
          <cell r="HO22">
            <v>10</v>
          </cell>
          <cell r="HP22">
            <v>5</v>
          </cell>
          <cell r="HQ22">
            <v>5</v>
          </cell>
          <cell r="HR22">
            <v>10</v>
          </cell>
          <cell r="HS22">
            <v>50</v>
          </cell>
          <cell r="HT22">
            <v>15</v>
          </cell>
          <cell r="HU22">
            <v>15</v>
          </cell>
          <cell r="HV22">
            <v>10</v>
          </cell>
          <cell r="HW22">
            <v>5</v>
          </cell>
          <cell r="HX22">
            <v>5</v>
          </cell>
          <cell r="HY22">
            <v>30</v>
          </cell>
          <cell r="HZ22">
            <v>10</v>
          </cell>
          <cell r="IA22">
            <v>0</v>
          </cell>
          <cell r="IB22">
            <v>10</v>
          </cell>
          <cell r="IC22">
            <v>0</v>
          </cell>
          <cell r="ID22">
            <v>0</v>
          </cell>
          <cell r="IE22">
            <v>45</v>
          </cell>
          <cell r="IF22">
            <v>20</v>
          </cell>
          <cell r="IG22">
            <v>5</v>
          </cell>
          <cell r="IH22">
            <v>0</v>
          </cell>
          <cell r="II22">
            <v>5</v>
          </cell>
          <cell r="IJ22">
            <v>0</v>
          </cell>
          <cell r="IK22">
            <v>0</v>
          </cell>
          <cell r="IL22">
            <v>20</v>
          </cell>
          <cell r="IM22">
            <v>5</v>
          </cell>
          <cell r="IN22">
            <v>10</v>
          </cell>
          <cell r="IO22">
            <v>0</v>
          </cell>
          <cell r="IP22">
            <v>5</v>
          </cell>
          <cell r="IQ22">
            <v>5</v>
          </cell>
          <cell r="IR22">
            <v>5</v>
          </cell>
          <cell r="IS22">
            <v>0</v>
          </cell>
          <cell r="IT22">
            <v>0</v>
          </cell>
          <cell r="IU22">
            <v>0</v>
          </cell>
          <cell r="IV22">
            <v>0</v>
          </cell>
          <cell r="IW22">
            <v>0</v>
          </cell>
          <cell r="IX22">
            <v>5905018</v>
          </cell>
          <cell r="IY22">
            <v>5</v>
          </cell>
          <cell r="IZ22">
            <v>0</v>
          </cell>
          <cell r="JA22">
            <v>5</v>
          </cell>
          <cell r="JB22">
            <v>0</v>
          </cell>
          <cell r="JC22">
            <v>0</v>
          </cell>
          <cell r="JD22">
            <v>0</v>
          </cell>
          <cell r="JE22">
            <v>0</v>
          </cell>
          <cell r="JF22">
            <v>46.1</v>
          </cell>
        </row>
        <row r="23">
          <cell r="A23">
            <v>5903052</v>
          </cell>
          <cell r="B23" t="str">
            <v>Central Kootenay H</v>
          </cell>
          <cell r="C23">
            <v>2260</v>
          </cell>
          <cell r="D23">
            <v>375</v>
          </cell>
          <cell r="E23">
            <v>120</v>
          </cell>
          <cell r="F23">
            <v>25</v>
          </cell>
          <cell r="G23">
            <v>25</v>
          </cell>
          <cell r="H23">
            <v>30</v>
          </cell>
          <cell r="I23">
            <v>20</v>
          </cell>
          <cell r="J23">
            <v>30</v>
          </cell>
          <cell r="K23">
            <v>120</v>
          </cell>
          <cell r="L23">
            <v>25</v>
          </cell>
          <cell r="M23">
            <v>25</v>
          </cell>
          <cell r="N23">
            <v>25</v>
          </cell>
          <cell r="O23">
            <v>25</v>
          </cell>
          <cell r="P23">
            <v>20</v>
          </cell>
          <cell r="Q23">
            <v>130</v>
          </cell>
          <cell r="R23">
            <v>15</v>
          </cell>
          <cell r="S23">
            <v>30</v>
          </cell>
          <cell r="T23">
            <v>30</v>
          </cell>
          <cell r="U23">
            <v>30</v>
          </cell>
          <cell r="V23">
            <v>25</v>
          </cell>
          <cell r="W23">
            <v>215</v>
          </cell>
          <cell r="X23">
            <v>120</v>
          </cell>
          <cell r="Y23">
            <v>20</v>
          </cell>
          <cell r="Z23">
            <v>20</v>
          </cell>
          <cell r="AA23">
            <v>25</v>
          </cell>
          <cell r="AB23">
            <v>25</v>
          </cell>
          <cell r="AC23">
            <v>20</v>
          </cell>
          <cell r="AD23">
            <v>95</v>
          </cell>
          <cell r="AE23">
            <v>25</v>
          </cell>
          <cell r="AF23">
            <v>20</v>
          </cell>
          <cell r="AG23">
            <v>20</v>
          </cell>
          <cell r="AH23">
            <v>15</v>
          </cell>
          <cell r="AI23">
            <v>20</v>
          </cell>
          <cell r="AJ23">
            <v>220</v>
          </cell>
          <cell r="AK23">
            <v>70</v>
          </cell>
          <cell r="AL23">
            <v>20</v>
          </cell>
          <cell r="AM23">
            <v>10</v>
          </cell>
          <cell r="AN23">
            <v>15</v>
          </cell>
          <cell r="AO23">
            <v>15</v>
          </cell>
          <cell r="AP23">
            <v>15</v>
          </cell>
          <cell r="AQ23">
            <v>145</v>
          </cell>
          <cell r="AR23">
            <v>30</v>
          </cell>
          <cell r="AS23">
            <v>20</v>
          </cell>
          <cell r="AT23">
            <v>30</v>
          </cell>
          <cell r="AU23">
            <v>25</v>
          </cell>
          <cell r="AV23">
            <v>35</v>
          </cell>
          <cell r="AW23">
            <v>345</v>
          </cell>
          <cell r="AX23">
            <v>185</v>
          </cell>
          <cell r="AY23">
            <v>25</v>
          </cell>
          <cell r="AZ23">
            <v>50</v>
          </cell>
          <cell r="BA23">
            <v>40</v>
          </cell>
          <cell r="BB23">
            <v>30</v>
          </cell>
          <cell r="BC23">
            <v>40</v>
          </cell>
          <cell r="BD23">
            <v>160</v>
          </cell>
          <cell r="BE23">
            <v>45</v>
          </cell>
          <cell r="BF23">
            <v>35</v>
          </cell>
          <cell r="BG23">
            <v>30</v>
          </cell>
          <cell r="BH23">
            <v>30</v>
          </cell>
          <cell r="BI23">
            <v>25</v>
          </cell>
          <cell r="BJ23">
            <v>360</v>
          </cell>
          <cell r="BK23">
            <v>170</v>
          </cell>
          <cell r="BL23">
            <v>25</v>
          </cell>
          <cell r="BM23">
            <v>30</v>
          </cell>
          <cell r="BN23">
            <v>30</v>
          </cell>
          <cell r="BO23">
            <v>45</v>
          </cell>
          <cell r="BP23">
            <v>40</v>
          </cell>
          <cell r="BQ23">
            <v>185</v>
          </cell>
          <cell r="BR23">
            <v>25</v>
          </cell>
          <cell r="BS23">
            <v>50</v>
          </cell>
          <cell r="BT23">
            <v>35</v>
          </cell>
          <cell r="BU23">
            <v>35</v>
          </cell>
          <cell r="BV23">
            <v>45</v>
          </cell>
          <cell r="BW23">
            <v>425</v>
          </cell>
          <cell r="BX23">
            <v>230</v>
          </cell>
          <cell r="BY23">
            <v>40</v>
          </cell>
          <cell r="BZ23">
            <v>45</v>
          </cell>
          <cell r="CA23">
            <v>50</v>
          </cell>
          <cell r="CB23">
            <v>50</v>
          </cell>
          <cell r="CC23">
            <v>50</v>
          </cell>
          <cell r="CD23">
            <v>190</v>
          </cell>
          <cell r="CE23">
            <v>30</v>
          </cell>
          <cell r="CF23">
            <v>40</v>
          </cell>
          <cell r="CG23">
            <v>35</v>
          </cell>
          <cell r="CH23">
            <v>50</v>
          </cell>
          <cell r="CI23">
            <v>35</v>
          </cell>
          <cell r="CJ23">
            <v>280</v>
          </cell>
          <cell r="CK23">
            <v>135</v>
          </cell>
          <cell r="CL23">
            <v>30</v>
          </cell>
          <cell r="CM23">
            <v>30</v>
          </cell>
          <cell r="CN23">
            <v>30</v>
          </cell>
          <cell r="CO23">
            <v>25</v>
          </cell>
          <cell r="CP23">
            <v>25</v>
          </cell>
          <cell r="CQ23">
            <v>90</v>
          </cell>
          <cell r="CR23">
            <v>25</v>
          </cell>
          <cell r="CS23">
            <v>20</v>
          </cell>
          <cell r="CT23">
            <v>10</v>
          </cell>
          <cell r="CU23">
            <v>25</v>
          </cell>
          <cell r="CV23">
            <v>10</v>
          </cell>
          <cell r="CW23">
            <v>55</v>
          </cell>
          <cell r="CX23">
            <v>10</v>
          </cell>
          <cell r="CY23">
            <v>15</v>
          </cell>
          <cell r="CZ23">
            <v>15</v>
          </cell>
          <cell r="DA23">
            <v>5</v>
          </cell>
          <cell r="DB23">
            <v>10</v>
          </cell>
          <cell r="DC23">
            <v>55</v>
          </cell>
          <cell r="DD23">
            <v>30</v>
          </cell>
          <cell r="DE23">
            <v>10</v>
          </cell>
          <cell r="DF23">
            <v>5</v>
          </cell>
          <cell r="DG23">
            <v>0</v>
          </cell>
          <cell r="DH23">
            <v>5</v>
          </cell>
          <cell r="DI23">
            <v>5</v>
          </cell>
          <cell r="DJ23">
            <v>20</v>
          </cell>
          <cell r="DK23">
            <v>0</v>
          </cell>
          <cell r="DL23">
            <v>5</v>
          </cell>
          <cell r="DM23">
            <v>0</v>
          </cell>
          <cell r="DN23">
            <v>5</v>
          </cell>
          <cell r="DO23">
            <v>0</v>
          </cell>
          <cell r="DP23">
            <v>5</v>
          </cell>
          <cell r="DQ23">
            <v>5</v>
          </cell>
          <cell r="DR23">
            <v>5</v>
          </cell>
          <cell r="DS23">
            <v>0</v>
          </cell>
          <cell r="DT23">
            <v>0</v>
          </cell>
          <cell r="DU23">
            <v>0</v>
          </cell>
          <cell r="DV23">
            <v>0</v>
          </cell>
          <cell r="DW23">
            <v>0</v>
          </cell>
          <cell r="DX23">
            <v>0</v>
          </cell>
          <cell r="DY23">
            <v>0</v>
          </cell>
          <cell r="DZ23">
            <v>0</v>
          </cell>
          <cell r="EA23">
            <v>0</v>
          </cell>
          <cell r="EB23">
            <v>0</v>
          </cell>
          <cell r="EC23">
            <v>0</v>
          </cell>
          <cell r="ED23">
            <v>44.3</v>
          </cell>
          <cell r="EE23">
            <v>2025</v>
          </cell>
          <cell r="EF23">
            <v>280</v>
          </cell>
          <cell r="EG23">
            <v>90</v>
          </cell>
          <cell r="EH23">
            <v>5</v>
          </cell>
          <cell r="EI23">
            <v>20</v>
          </cell>
          <cell r="EJ23">
            <v>20</v>
          </cell>
          <cell r="EK23">
            <v>25</v>
          </cell>
          <cell r="EL23">
            <v>25</v>
          </cell>
          <cell r="EM23">
            <v>95</v>
          </cell>
          <cell r="EN23">
            <v>20</v>
          </cell>
          <cell r="EO23">
            <v>20</v>
          </cell>
          <cell r="EP23">
            <v>20</v>
          </cell>
          <cell r="EQ23">
            <v>15</v>
          </cell>
          <cell r="ER23">
            <v>25</v>
          </cell>
          <cell r="ES23">
            <v>100</v>
          </cell>
          <cell r="ET23">
            <v>10</v>
          </cell>
          <cell r="EU23">
            <v>25</v>
          </cell>
          <cell r="EV23">
            <v>20</v>
          </cell>
          <cell r="EW23">
            <v>20</v>
          </cell>
          <cell r="EX23">
            <v>20</v>
          </cell>
          <cell r="EY23">
            <v>165</v>
          </cell>
          <cell r="EZ23">
            <v>100</v>
          </cell>
          <cell r="FA23">
            <v>20</v>
          </cell>
          <cell r="FB23">
            <v>20</v>
          </cell>
          <cell r="FC23">
            <v>35</v>
          </cell>
          <cell r="FD23">
            <v>15</v>
          </cell>
          <cell r="FE23">
            <v>20</v>
          </cell>
          <cell r="FF23">
            <v>65</v>
          </cell>
          <cell r="FG23">
            <v>20</v>
          </cell>
          <cell r="FH23">
            <v>10</v>
          </cell>
          <cell r="FI23">
            <v>10</v>
          </cell>
          <cell r="FJ23">
            <v>10</v>
          </cell>
          <cell r="FK23">
            <v>15</v>
          </cell>
          <cell r="FL23">
            <v>245</v>
          </cell>
          <cell r="FM23">
            <v>95</v>
          </cell>
          <cell r="FN23">
            <v>20</v>
          </cell>
          <cell r="FO23">
            <v>15</v>
          </cell>
          <cell r="FP23">
            <v>20</v>
          </cell>
          <cell r="FQ23">
            <v>20</v>
          </cell>
          <cell r="FR23">
            <v>15</v>
          </cell>
          <cell r="FS23">
            <v>145</v>
          </cell>
          <cell r="FT23">
            <v>25</v>
          </cell>
          <cell r="FU23">
            <v>30</v>
          </cell>
          <cell r="FV23">
            <v>35</v>
          </cell>
          <cell r="FW23">
            <v>35</v>
          </cell>
          <cell r="FX23">
            <v>25</v>
          </cell>
          <cell r="FY23">
            <v>300</v>
          </cell>
          <cell r="FZ23">
            <v>140</v>
          </cell>
          <cell r="GA23">
            <v>30</v>
          </cell>
          <cell r="GB23">
            <v>30</v>
          </cell>
          <cell r="GC23">
            <v>25</v>
          </cell>
          <cell r="GD23">
            <v>25</v>
          </cell>
          <cell r="GE23">
            <v>30</v>
          </cell>
          <cell r="GF23">
            <v>160</v>
          </cell>
          <cell r="GG23">
            <v>40</v>
          </cell>
          <cell r="GH23">
            <v>30</v>
          </cell>
          <cell r="GI23">
            <v>35</v>
          </cell>
          <cell r="GJ23">
            <v>30</v>
          </cell>
          <cell r="GK23">
            <v>25</v>
          </cell>
          <cell r="GL23">
            <v>360</v>
          </cell>
          <cell r="GM23">
            <v>165</v>
          </cell>
          <cell r="GN23">
            <v>30</v>
          </cell>
          <cell r="GO23">
            <v>30</v>
          </cell>
          <cell r="GP23">
            <v>25</v>
          </cell>
          <cell r="GQ23">
            <v>30</v>
          </cell>
          <cell r="GR23">
            <v>40</v>
          </cell>
          <cell r="GS23">
            <v>200</v>
          </cell>
          <cell r="GT23">
            <v>30</v>
          </cell>
          <cell r="GU23">
            <v>50</v>
          </cell>
          <cell r="GV23">
            <v>40</v>
          </cell>
          <cell r="GW23">
            <v>45</v>
          </cell>
          <cell r="GX23">
            <v>35</v>
          </cell>
          <cell r="GY23">
            <v>380</v>
          </cell>
          <cell r="GZ23">
            <v>200</v>
          </cell>
          <cell r="HA23">
            <v>35</v>
          </cell>
          <cell r="HB23">
            <v>35</v>
          </cell>
          <cell r="HC23">
            <v>50</v>
          </cell>
          <cell r="HD23">
            <v>45</v>
          </cell>
          <cell r="HE23">
            <v>30</v>
          </cell>
          <cell r="HF23">
            <v>180</v>
          </cell>
          <cell r="HG23">
            <v>30</v>
          </cell>
          <cell r="HH23">
            <v>35</v>
          </cell>
          <cell r="HI23">
            <v>35</v>
          </cell>
          <cell r="HJ23">
            <v>45</v>
          </cell>
          <cell r="HK23">
            <v>35</v>
          </cell>
          <cell r="HL23">
            <v>240</v>
          </cell>
          <cell r="HM23">
            <v>125</v>
          </cell>
          <cell r="HN23">
            <v>25</v>
          </cell>
          <cell r="HO23">
            <v>25</v>
          </cell>
          <cell r="HP23">
            <v>30</v>
          </cell>
          <cell r="HQ23">
            <v>25</v>
          </cell>
          <cell r="HR23">
            <v>20</v>
          </cell>
          <cell r="HS23">
            <v>80</v>
          </cell>
          <cell r="HT23">
            <v>15</v>
          </cell>
          <cell r="HU23">
            <v>20</v>
          </cell>
          <cell r="HV23">
            <v>10</v>
          </cell>
          <cell r="HW23">
            <v>20</v>
          </cell>
          <cell r="HX23">
            <v>15</v>
          </cell>
          <cell r="HY23">
            <v>40</v>
          </cell>
          <cell r="HZ23">
            <v>20</v>
          </cell>
          <cell r="IA23">
            <v>5</v>
          </cell>
          <cell r="IB23">
            <v>5</v>
          </cell>
          <cell r="IC23">
            <v>0</v>
          </cell>
          <cell r="ID23">
            <v>10</v>
          </cell>
          <cell r="IE23">
            <v>50</v>
          </cell>
          <cell r="IF23">
            <v>40</v>
          </cell>
          <cell r="IG23">
            <v>5</v>
          </cell>
          <cell r="IH23">
            <v>10</v>
          </cell>
          <cell r="II23">
            <v>5</v>
          </cell>
          <cell r="IJ23">
            <v>10</v>
          </cell>
          <cell r="IK23">
            <v>5</v>
          </cell>
          <cell r="IL23">
            <v>10</v>
          </cell>
          <cell r="IM23">
            <v>5</v>
          </cell>
          <cell r="IN23">
            <v>0</v>
          </cell>
          <cell r="IO23">
            <v>5</v>
          </cell>
          <cell r="IP23">
            <v>0</v>
          </cell>
          <cell r="IQ23">
            <v>0</v>
          </cell>
          <cell r="IR23">
            <v>0</v>
          </cell>
          <cell r="IS23">
            <v>0</v>
          </cell>
          <cell r="IT23">
            <v>0</v>
          </cell>
          <cell r="IU23">
            <v>0</v>
          </cell>
          <cell r="IV23">
            <v>5</v>
          </cell>
          <cell r="IW23">
            <v>0</v>
          </cell>
          <cell r="IX23">
            <v>5903052</v>
          </cell>
          <cell r="IY23">
            <v>0</v>
          </cell>
          <cell r="IZ23">
            <v>0</v>
          </cell>
          <cell r="JA23">
            <v>0</v>
          </cell>
          <cell r="JB23">
            <v>0</v>
          </cell>
          <cell r="JC23">
            <v>0</v>
          </cell>
          <cell r="JD23">
            <v>0</v>
          </cell>
          <cell r="JE23">
            <v>0</v>
          </cell>
          <cell r="JF23">
            <v>45.8</v>
          </cell>
        </row>
        <row r="24">
          <cell r="A24">
            <v>5905032</v>
          </cell>
          <cell r="B24" t="str">
            <v>Grand Forks</v>
          </cell>
          <cell r="C24">
            <v>1890</v>
          </cell>
          <cell r="D24">
            <v>285</v>
          </cell>
          <cell r="E24">
            <v>105</v>
          </cell>
          <cell r="F24">
            <v>15</v>
          </cell>
          <cell r="G24">
            <v>15</v>
          </cell>
          <cell r="H24">
            <v>25</v>
          </cell>
          <cell r="I24">
            <v>20</v>
          </cell>
          <cell r="J24">
            <v>30</v>
          </cell>
          <cell r="K24">
            <v>95</v>
          </cell>
          <cell r="L24">
            <v>10</v>
          </cell>
          <cell r="M24">
            <v>25</v>
          </cell>
          <cell r="N24">
            <v>20</v>
          </cell>
          <cell r="O24">
            <v>15</v>
          </cell>
          <cell r="P24">
            <v>20</v>
          </cell>
          <cell r="Q24">
            <v>90</v>
          </cell>
          <cell r="R24">
            <v>15</v>
          </cell>
          <cell r="S24">
            <v>20</v>
          </cell>
          <cell r="T24">
            <v>15</v>
          </cell>
          <cell r="U24">
            <v>20</v>
          </cell>
          <cell r="V24">
            <v>15</v>
          </cell>
          <cell r="W24">
            <v>175</v>
          </cell>
          <cell r="X24">
            <v>105</v>
          </cell>
          <cell r="Y24">
            <v>20</v>
          </cell>
          <cell r="Z24">
            <v>15</v>
          </cell>
          <cell r="AA24">
            <v>25</v>
          </cell>
          <cell r="AB24">
            <v>25</v>
          </cell>
          <cell r="AC24">
            <v>15</v>
          </cell>
          <cell r="AD24">
            <v>70</v>
          </cell>
          <cell r="AE24">
            <v>20</v>
          </cell>
          <cell r="AF24">
            <v>15</v>
          </cell>
          <cell r="AG24">
            <v>5</v>
          </cell>
          <cell r="AH24">
            <v>10</v>
          </cell>
          <cell r="AI24">
            <v>20</v>
          </cell>
          <cell r="AJ24">
            <v>145</v>
          </cell>
          <cell r="AK24">
            <v>65</v>
          </cell>
          <cell r="AL24">
            <v>10</v>
          </cell>
          <cell r="AM24">
            <v>20</v>
          </cell>
          <cell r="AN24">
            <v>5</v>
          </cell>
          <cell r="AO24">
            <v>20</v>
          </cell>
          <cell r="AP24">
            <v>10</v>
          </cell>
          <cell r="AQ24">
            <v>80</v>
          </cell>
          <cell r="AR24">
            <v>15</v>
          </cell>
          <cell r="AS24">
            <v>10</v>
          </cell>
          <cell r="AT24">
            <v>15</v>
          </cell>
          <cell r="AU24">
            <v>25</v>
          </cell>
          <cell r="AV24">
            <v>20</v>
          </cell>
          <cell r="AW24">
            <v>175</v>
          </cell>
          <cell r="AX24">
            <v>85</v>
          </cell>
          <cell r="AY24">
            <v>20</v>
          </cell>
          <cell r="AZ24">
            <v>15</v>
          </cell>
          <cell r="BA24">
            <v>15</v>
          </cell>
          <cell r="BB24">
            <v>20</v>
          </cell>
          <cell r="BC24">
            <v>15</v>
          </cell>
          <cell r="BD24">
            <v>95</v>
          </cell>
          <cell r="BE24">
            <v>15</v>
          </cell>
          <cell r="BF24">
            <v>25</v>
          </cell>
          <cell r="BG24">
            <v>15</v>
          </cell>
          <cell r="BH24">
            <v>15</v>
          </cell>
          <cell r="BI24">
            <v>25</v>
          </cell>
          <cell r="BJ24">
            <v>270</v>
          </cell>
          <cell r="BK24">
            <v>140</v>
          </cell>
          <cell r="BL24">
            <v>25</v>
          </cell>
          <cell r="BM24">
            <v>20</v>
          </cell>
          <cell r="BN24">
            <v>45</v>
          </cell>
          <cell r="BO24">
            <v>30</v>
          </cell>
          <cell r="BP24">
            <v>20</v>
          </cell>
          <cell r="BQ24">
            <v>135</v>
          </cell>
          <cell r="BR24">
            <v>30</v>
          </cell>
          <cell r="BS24">
            <v>30</v>
          </cell>
          <cell r="BT24">
            <v>15</v>
          </cell>
          <cell r="BU24">
            <v>30</v>
          </cell>
          <cell r="BV24">
            <v>25</v>
          </cell>
          <cell r="BW24">
            <v>330</v>
          </cell>
          <cell r="BX24">
            <v>150</v>
          </cell>
          <cell r="BY24">
            <v>30</v>
          </cell>
          <cell r="BZ24">
            <v>35</v>
          </cell>
          <cell r="CA24">
            <v>30</v>
          </cell>
          <cell r="CB24">
            <v>20</v>
          </cell>
          <cell r="CC24">
            <v>25</v>
          </cell>
          <cell r="CD24">
            <v>185</v>
          </cell>
          <cell r="CE24">
            <v>30</v>
          </cell>
          <cell r="CF24">
            <v>35</v>
          </cell>
          <cell r="CG24">
            <v>25</v>
          </cell>
          <cell r="CH24">
            <v>40</v>
          </cell>
          <cell r="CI24">
            <v>40</v>
          </cell>
          <cell r="CJ24">
            <v>370</v>
          </cell>
          <cell r="CK24">
            <v>145</v>
          </cell>
          <cell r="CL24">
            <v>25</v>
          </cell>
          <cell r="CM24">
            <v>30</v>
          </cell>
          <cell r="CN24">
            <v>30</v>
          </cell>
          <cell r="CO24">
            <v>25</v>
          </cell>
          <cell r="CP24">
            <v>35</v>
          </cell>
          <cell r="CQ24">
            <v>125</v>
          </cell>
          <cell r="CR24">
            <v>35</v>
          </cell>
          <cell r="CS24">
            <v>20</v>
          </cell>
          <cell r="CT24">
            <v>30</v>
          </cell>
          <cell r="CU24">
            <v>20</v>
          </cell>
          <cell r="CV24">
            <v>20</v>
          </cell>
          <cell r="CW24">
            <v>95</v>
          </cell>
          <cell r="CX24">
            <v>20</v>
          </cell>
          <cell r="CY24">
            <v>25</v>
          </cell>
          <cell r="CZ24">
            <v>20</v>
          </cell>
          <cell r="DA24">
            <v>15</v>
          </cell>
          <cell r="DB24">
            <v>20</v>
          </cell>
          <cell r="DC24">
            <v>130</v>
          </cell>
          <cell r="DD24">
            <v>70</v>
          </cell>
          <cell r="DE24">
            <v>15</v>
          </cell>
          <cell r="DF24">
            <v>15</v>
          </cell>
          <cell r="DG24">
            <v>20</v>
          </cell>
          <cell r="DH24">
            <v>15</v>
          </cell>
          <cell r="DI24">
            <v>10</v>
          </cell>
          <cell r="DJ24">
            <v>45</v>
          </cell>
          <cell r="DK24">
            <v>10</v>
          </cell>
          <cell r="DL24">
            <v>10</v>
          </cell>
          <cell r="DM24">
            <v>15</v>
          </cell>
          <cell r="DN24">
            <v>5</v>
          </cell>
          <cell r="DO24">
            <v>5</v>
          </cell>
          <cell r="DP24">
            <v>15</v>
          </cell>
          <cell r="DQ24">
            <v>10</v>
          </cell>
          <cell r="DR24">
            <v>5</v>
          </cell>
          <cell r="DS24">
            <v>0</v>
          </cell>
          <cell r="DT24">
            <v>0</v>
          </cell>
          <cell r="DU24">
            <v>5</v>
          </cell>
          <cell r="DV24">
            <v>5</v>
          </cell>
          <cell r="DW24">
            <v>5</v>
          </cell>
          <cell r="DX24">
            <v>0</v>
          </cell>
          <cell r="DY24">
            <v>0</v>
          </cell>
          <cell r="DZ24">
            <v>0</v>
          </cell>
          <cell r="EA24">
            <v>0</v>
          </cell>
          <cell r="EB24">
            <v>0</v>
          </cell>
          <cell r="EC24">
            <v>0</v>
          </cell>
          <cell r="ED24">
            <v>50.6</v>
          </cell>
          <cell r="EE24">
            <v>2095</v>
          </cell>
          <cell r="EF24">
            <v>265</v>
          </cell>
          <cell r="EG24">
            <v>65</v>
          </cell>
          <cell r="EH24">
            <v>10</v>
          </cell>
          <cell r="EI24">
            <v>15</v>
          </cell>
          <cell r="EJ24">
            <v>15</v>
          </cell>
          <cell r="EK24">
            <v>10</v>
          </cell>
          <cell r="EL24">
            <v>10</v>
          </cell>
          <cell r="EM24">
            <v>105</v>
          </cell>
          <cell r="EN24">
            <v>20</v>
          </cell>
          <cell r="EO24">
            <v>25</v>
          </cell>
          <cell r="EP24">
            <v>25</v>
          </cell>
          <cell r="EQ24">
            <v>25</v>
          </cell>
          <cell r="ER24">
            <v>20</v>
          </cell>
          <cell r="ES24">
            <v>90</v>
          </cell>
          <cell r="ET24">
            <v>25</v>
          </cell>
          <cell r="EU24">
            <v>15</v>
          </cell>
          <cell r="EV24">
            <v>15</v>
          </cell>
          <cell r="EW24">
            <v>15</v>
          </cell>
          <cell r="EX24">
            <v>20</v>
          </cell>
          <cell r="EY24">
            <v>165</v>
          </cell>
          <cell r="EZ24">
            <v>90</v>
          </cell>
          <cell r="FA24">
            <v>20</v>
          </cell>
          <cell r="FB24">
            <v>20</v>
          </cell>
          <cell r="FC24">
            <v>25</v>
          </cell>
          <cell r="FD24">
            <v>15</v>
          </cell>
          <cell r="FE24">
            <v>20</v>
          </cell>
          <cell r="FF24">
            <v>70</v>
          </cell>
          <cell r="FG24">
            <v>15</v>
          </cell>
          <cell r="FH24">
            <v>15</v>
          </cell>
          <cell r="FI24">
            <v>10</v>
          </cell>
          <cell r="FJ24">
            <v>15</v>
          </cell>
          <cell r="FK24">
            <v>10</v>
          </cell>
          <cell r="FL24">
            <v>155</v>
          </cell>
          <cell r="FM24">
            <v>75</v>
          </cell>
          <cell r="FN24">
            <v>15</v>
          </cell>
          <cell r="FO24">
            <v>10</v>
          </cell>
          <cell r="FP24">
            <v>15</v>
          </cell>
          <cell r="FQ24">
            <v>20</v>
          </cell>
          <cell r="FR24">
            <v>15</v>
          </cell>
          <cell r="FS24">
            <v>80</v>
          </cell>
          <cell r="FT24">
            <v>10</v>
          </cell>
          <cell r="FU24">
            <v>20</v>
          </cell>
          <cell r="FV24">
            <v>15</v>
          </cell>
          <cell r="FW24">
            <v>15</v>
          </cell>
          <cell r="FX24">
            <v>25</v>
          </cell>
          <cell r="FY24">
            <v>200</v>
          </cell>
          <cell r="FZ24">
            <v>80</v>
          </cell>
          <cell r="GA24">
            <v>10</v>
          </cell>
          <cell r="GB24">
            <v>20</v>
          </cell>
          <cell r="GC24">
            <v>15</v>
          </cell>
          <cell r="GD24">
            <v>20</v>
          </cell>
          <cell r="GE24">
            <v>10</v>
          </cell>
          <cell r="GF24">
            <v>115</v>
          </cell>
          <cell r="GG24">
            <v>30</v>
          </cell>
          <cell r="GH24">
            <v>20</v>
          </cell>
          <cell r="GI24">
            <v>20</v>
          </cell>
          <cell r="GJ24">
            <v>20</v>
          </cell>
          <cell r="GK24">
            <v>25</v>
          </cell>
          <cell r="GL24">
            <v>295</v>
          </cell>
          <cell r="GM24">
            <v>145</v>
          </cell>
          <cell r="GN24">
            <v>25</v>
          </cell>
          <cell r="GO24">
            <v>20</v>
          </cell>
          <cell r="GP24">
            <v>30</v>
          </cell>
          <cell r="GQ24">
            <v>40</v>
          </cell>
          <cell r="GR24">
            <v>35</v>
          </cell>
          <cell r="GS24">
            <v>150</v>
          </cell>
          <cell r="GT24">
            <v>30</v>
          </cell>
          <cell r="GU24">
            <v>40</v>
          </cell>
          <cell r="GV24">
            <v>25</v>
          </cell>
          <cell r="GW24">
            <v>35</v>
          </cell>
          <cell r="GX24">
            <v>15</v>
          </cell>
          <cell r="GY24">
            <v>380</v>
          </cell>
          <cell r="GZ24">
            <v>190</v>
          </cell>
          <cell r="HA24">
            <v>35</v>
          </cell>
          <cell r="HB24">
            <v>45</v>
          </cell>
          <cell r="HC24">
            <v>40</v>
          </cell>
          <cell r="HD24">
            <v>35</v>
          </cell>
          <cell r="HE24">
            <v>35</v>
          </cell>
          <cell r="HF24">
            <v>185</v>
          </cell>
          <cell r="HG24">
            <v>40</v>
          </cell>
          <cell r="HH24">
            <v>25</v>
          </cell>
          <cell r="HI24">
            <v>45</v>
          </cell>
          <cell r="HJ24">
            <v>35</v>
          </cell>
          <cell r="HK24">
            <v>45</v>
          </cell>
          <cell r="HL24">
            <v>440</v>
          </cell>
          <cell r="HM24">
            <v>180</v>
          </cell>
          <cell r="HN24">
            <v>25</v>
          </cell>
          <cell r="HO24">
            <v>45</v>
          </cell>
          <cell r="HP24">
            <v>45</v>
          </cell>
          <cell r="HQ24">
            <v>40</v>
          </cell>
          <cell r="HR24">
            <v>30</v>
          </cell>
          <cell r="HS24">
            <v>125</v>
          </cell>
          <cell r="HT24">
            <v>35</v>
          </cell>
          <cell r="HU24">
            <v>20</v>
          </cell>
          <cell r="HV24">
            <v>30</v>
          </cell>
          <cell r="HW24">
            <v>25</v>
          </cell>
          <cell r="HX24">
            <v>15</v>
          </cell>
          <cell r="HY24">
            <v>135</v>
          </cell>
          <cell r="HZ24">
            <v>25</v>
          </cell>
          <cell r="IA24">
            <v>30</v>
          </cell>
          <cell r="IB24">
            <v>20</v>
          </cell>
          <cell r="IC24">
            <v>20</v>
          </cell>
          <cell r="ID24">
            <v>35</v>
          </cell>
          <cell r="IE24">
            <v>210</v>
          </cell>
          <cell r="IF24">
            <v>110</v>
          </cell>
          <cell r="IG24">
            <v>30</v>
          </cell>
          <cell r="IH24">
            <v>15</v>
          </cell>
          <cell r="II24">
            <v>30</v>
          </cell>
          <cell r="IJ24">
            <v>20</v>
          </cell>
          <cell r="IK24">
            <v>25</v>
          </cell>
          <cell r="IL24">
            <v>65</v>
          </cell>
          <cell r="IM24">
            <v>15</v>
          </cell>
          <cell r="IN24">
            <v>15</v>
          </cell>
          <cell r="IO24">
            <v>10</v>
          </cell>
          <cell r="IP24">
            <v>5</v>
          </cell>
          <cell r="IQ24">
            <v>15</v>
          </cell>
          <cell r="IR24">
            <v>25</v>
          </cell>
          <cell r="IS24">
            <v>10</v>
          </cell>
          <cell r="IT24">
            <v>5</v>
          </cell>
          <cell r="IU24">
            <v>5</v>
          </cell>
          <cell r="IV24">
            <v>5</v>
          </cell>
          <cell r="IW24">
            <v>0</v>
          </cell>
          <cell r="IX24">
            <v>5905032</v>
          </cell>
          <cell r="IY24">
            <v>10</v>
          </cell>
          <cell r="IZ24">
            <v>5</v>
          </cell>
          <cell r="JA24">
            <v>5</v>
          </cell>
          <cell r="JB24">
            <v>0</v>
          </cell>
          <cell r="JC24">
            <v>0</v>
          </cell>
          <cell r="JD24">
            <v>0</v>
          </cell>
          <cell r="JE24">
            <v>0</v>
          </cell>
          <cell r="JF24">
            <v>53.8</v>
          </cell>
        </row>
        <row r="25">
          <cell r="A25">
            <v>5901035</v>
          </cell>
          <cell r="B25" t="str">
            <v>East Kootenay C</v>
          </cell>
          <cell r="C25">
            <v>2905</v>
          </cell>
          <cell r="D25">
            <v>415</v>
          </cell>
          <cell r="E25">
            <v>125</v>
          </cell>
          <cell r="F25">
            <v>20</v>
          </cell>
          <cell r="G25">
            <v>20</v>
          </cell>
          <cell r="H25">
            <v>25</v>
          </cell>
          <cell r="I25">
            <v>25</v>
          </cell>
          <cell r="J25">
            <v>35</v>
          </cell>
          <cell r="K25">
            <v>115</v>
          </cell>
          <cell r="L25">
            <v>30</v>
          </cell>
          <cell r="M25">
            <v>15</v>
          </cell>
          <cell r="N25">
            <v>15</v>
          </cell>
          <cell r="O25">
            <v>20</v>
          </cell>
          <cell r="P25">
            <v>35</v>
          </cell>
          <cell r="Q25">
            <v>180</v>
          </cell>
          <cell r="R25">
            <v>30</v>
          </cell>
          <cell r="S25">
            <v>40</v>
          </cell>
          <cell r="T25">
            <v>35</v>
          </cell>
          <cell r="U25">
            <v>30</v>
          </cell>
          <cell r="V25">
            <v>45</v>
          </cell>
          <cell r="W25">
            <v>330</v>
          </cell>
          <cell r="X25">
            <v>190</v>
          </cell>
          <cell r="Y25">
            <v>30</v>
          </cell>
          <cell r="Z25">
            <v>40</v>
          </cell>
          <cell r="AA25">
            <v>35</v>
          </cell>
          <cell r="AB25">
            <v>40</v>
          </cell>
          <cell r="AC25">
            <v>40</v>
          </cell>
          <cell r="AD25">
            <v>140</v>
          </cell>
          <cell r="AE25">
            <v>35</v>
          </cell>
          <cell r="AF25">
            <v>30</v>
          </cell>
          <cell r="AG25">
            <v>30</v>
          </cell>
          <cell r="AH25">
            <v>25</v>
          </cell>
          <cell r="AI25">
            <v>25</v>
          </cell>
          <cell r="AJ25">
            <v>210</v>
          </cell>
          <cell r="AK25">
            <v>100</v>
          </cell>
          <cell r="AL25">
            <v>20</v>
          </cell>
          <cell r="AM25">
            <v>25</v>
          </cell>
          <cell r="AN25">
            <v>20</v>
          </cell>
          <cell r="AO25">
            <v>15</v>
          </cell>
          <cell r="AP25">
            <v>25</v>
          </cell>
          <cell r="AQ25">
            <v>105</v>
          </cell>
          <cell r="AR25">
            <v>20</v>
          </cell>
          <cell r="AS25">
            <v>30</v>
          </cell>
          <cell r="AT25">
            <v>15</v>
          </cell>
          <cell r="AU25">
            <v>20</v>
          </cell>
          <cell r="AV25">
            <v>25</v>
          </cell>
          <cell r="AW25">
            <v>320</v>
          </cell>
          <cell r="AX25">
            <v>135</v>
          </cell>
          <cell r="AY25">
            <v>25</v>
          </cell>
          <cell r="AZ25">
            <v>30</v>
          </cell>
          <cell r="BA25">
            <v>20</v>
          </cell>
          <cell r="BB25">
            <v>30</v>
          </cell>
          <cell r="BC25">
            <v>25</v>
          </cell>
          <cell r="BD25">
            <v>185</v>
          </cell>
          <cell r="BE25">
            <v>30</v>
          </cell>
          <cell r="BF25">
            <v>40</v>
          </cell>
          <cell r="BG25">
            <v>35</v>
          </cell>
          <cell r="BH25">
            <v>40</v>
          </cell>
          <cell r="BI25">
            <v>35</v>
          </cell>
          <cell r="BJ25">
            <v>530</v>
          </cell>
          <cell r="BK25">
            <v>250</v>
          </cell>
          <cell r="BL25">
            <v>40</v>
          </cell>
          <cell r="BM25">
            <v>45</v>
          </cell>
          <cell r="BN25">
            <v>50</v>
          </cell>
          <cell r="BO25">
            <v>65</v>
          </cell>
          <cell r="BP25">
            <v>50</v>
          </cell>
          <cell r="BQ25">
            <v>285</v>
          </cell>
          <cell r="BR25">
            <v>65</v>
          </cell>
          <cell r="BS25">
            <v>80</v>
          </cell>
          <cell r="BT25">
            <v>50</v>
          </cell>
          <cell r="BU25">
            <v>50</v>
          </cell>
          <cell r="BV25">
            <v>50</v>
          </cell>
          <cell r="BW25">
            <v>595</v>
          </cell>
          <cell r="BX25">
            <v>305</v>
          </cell>
          <cell r="BY25">
            <v>65</v>
          </cell>
          <cell r="BZ25">
            <v>65</v>
          </cell>
          <cell r="CA25">
            <v>45</v>
          </cell>
          <cell r="CB25">
            <v>65</v>
          </cell>
          <cell r="CC25">
            <v>70</v>
          </cell>
          <cell r="CD25">
            <v>290</v>
          </cell>
          <cell r="CE25">
            <v>60</v>
          </cell>
          <cell r="CF25">
            <v>65</v>
          </cell>
          <cell r="CG25">
            <v>55</v>
          </cell>
          <cell r="CH25">
            <v>50</v>
          </cell>
          <cell r="CI25">
            <v>65</v>
          </cell>
          <cell r="CJ25">
            <v>430</v>
          </cell>
          <cell r="CK25">
            <v>210</v>
          </cell>
          <cell r="CL25">
            <v>50</v>
          </cell>
          <cell r="CM25">
            <v>40</v>
          </cell>
          <cell r="CN25">
            <v>55</v>
          </cell>
          <cell r="CO25">
            <v>40</v>
          </cell>
          <cell r="CP25">
            <v>30</v>
          </cell>
          <cell r="CQ25">
            <v>130</v>
          </cell>
          <cell r="CR25">
            <v>35</v>
          </cell>
          <cell r="CS25">
            <v>35</v>
          </cell>
          <cell r="CT25">
            <v>25</v>
          </cell>
          <cell r="CU25">
            <v>15</v>
          </cell>
          <cell r="CV25">
            <v>20</v>
          </cell>
          <cell r="CW25">
            <v>90</v>
          </cell>
          <cell r="CX25">
            <v>15</v>
          </cell>
          <cell r="CY25">
            <v>20</v>
          </cell>
          <cell r="CZ25">
            <v>20</v>
          </cell>
          <cell r="DA25">
            <v>20</v>
          </cell>
          <cell r="DB25">
            <v>15</v>
          </cell>
          <cell r="DC25">
            <v>75</v>
          </cell>
          <cell r="DD25">
            <v>40</v>
          </cell>
          <cell r="DE25">
            <v>5</v>
          </cell>
          <cell r="DF25">
            <v>10</v>
          </cell>
          <cell r="DG25">
            <v>5</v>
          </cell>
          <cell r="DH25">
            <v>10</v>
          </cell>
          <cell r="DI25">
            <v>5</v>
          </cell>
          <cell r="DJ25">
            <v>20</v>
          </cell>
          <cell r="DK25">
            <v>10</v>
          </cell>
          <cell r="DL25">
            <v>5</v>
          </cell>
          <cell r="DM25">
            <v>5</v>
          </cell>
          <cell r="DN25">
            <v>5</v>
          </cell>
          <cell r="DO25">
            <v>0</v>
          </cell>
          <cell r="DP25">
            <v>10</v>
          </cell>
          <cell r="DQ25">
            <v>10</v>
          </cell>
          <cell r="DR25">
            <v>5</v>
          </cell>
          <cell r="DS25">
            <v>0</v>
          </cell>
          <cell r="DT25">
            <v>0</v>
          </cell>
          <cell r="DU25">
            <v>0</v>
          </cell>
          <cell r="DV25">
            <v>0</v>
          </cell>
          <cell r="DW25">
            <v>0</v>
          </cell>
          <cell r="DX25">
            <v>0</v>
          </cell>
          <cell r="DY25">
            <v>0</v>
          </cell>
          <cell r="DZ25">
            <v>0</v>
          </cell>
          <cell r="EA25">
            <v>0</v>
          </cell>
          <cell r="EB25">
            <v>0</v>
          </cell>
          <cell r="EC25">
            <v>0</v>
          </cell>
          <cell r="ED25">
            <v>48.6</v>
          </cell>
          <cell r="EE25">
            <v>2805</v>
          </cell>
          <cell r="EF25">
            <v>425</v>
          </cell>
          <cell r="EG25">
            <v>115</v>
          </cell>
          <cell r="EH25">
            <v>30</v>
          </cell>
          <cell r="EI25">
            <v>15</v>
          </cell>
          <cell r="EJ25">
            <v>25</v>
          </cell>
          <cell r="EK25">
            <v>20</v>
          </cell>
          <cell r="EL25">
            <v>25</v>
          </cell>
          <cell r="EM25">
            <v>145</v>
          </cell>
          <cell r="EN25">
            <v>35</v>
          </cell>
          <cell r="EO25">
            <v>30</v>
          </cell>
          <cell r="EP25">
            <v>30</v>
          </cell>
          <cell r="EQ25">
            <v>40</v>
          </cell>
          <cell r="ER25">
            <v>15</v>
          </cell>
          <cell r="ES25">
            <v>160</v>
          </cell>
          <cell r="ET25">
            <v>25</v>
          </cell>
          <cell r="EU25">
            <v>35</v>
          </cell>
          <cell r="EV25">
            <v>35</v>
          </cell>
          <cell r="EW25">
            <v>25</v>
          </cell>
          <cell r="EX25">
            <v>40</v>
          </cell>
          <cell r="EY25">
            <v>300</v>
          </cell>
          <cell r="EZ25">
            <v>175</v>
          </cell>
          <cell r="FA25">
            <v>30</v>
          </cell>
          <cell r="FB25">
            <v>30</v>
          </cell>
          <cell r="FC25">
            <v>45</v>
          </cell>
          <cell r="FD25">
            <v>30</v>
          </cell>
          <cell r="FE25">
            <v>35</v>
          </cell>
          <cell r="FF25">
            <v>125</v>
          </cell>
          <cell r="FG25">
            <v>35</v>
          </cell>
          <cell r="FH25">
            <v>20</v>
          </cell>
          <cell r="FI25">
            <v>25</v>
          </cell>
          <cell r="FJ25">
            <v>25</v>
          </cell>
          <cell r="FK25">
            <v>25</v>
          </cell>
          <cell r="FL25">
            <v>215</v>
          </cell>
          <cell r="FM25">
            <v>90</v>
          </cell>
          <cell r="FN25">
            <v>10</v>
          </cell>
          <cell r="FO25">
            <v>20</v>
          </cell>
          <cell r="FP25">
            <v>20</v>
          </cell>
          <cell r="FQ25">
            <v>20</v>
          </cell>
          <cell r="FR25">
            <v>20</v>
          </cell>
          <cell r="FS25">
            <v>125</v>
          </cell>
          <cell r="FT25">
            <v>30</v>
          </cell>
          <cell r="FU25">
            <v>25</v>
          </cell>
          <cell r="FV25">
            <v>25</v>
          </cell>
          <cell r="FW25">
            <v>25</v>
          </cell>
          <cell r="FX25">
            <v>20</v>
          </cell>
          <cell r="FY25">
            <v>345</v>
          </cell>
          <cell r="FZ25">
            <v>140</v>
          </cell>
          <cell r="GA25">
            <v>20</v>
          </cell>
          <cell r="GB25">
            <v>30</v>
          </cell>
          <cell r="GC25">
            <v>30</v>
          </cell>
          <cell r="GD25">
            <v>30</v>
          </cell>
          <cell r="GE25">
            <v>25</v>
          </cell>
          <cell r="GF25">
            <v>210</v>
          </cell>
          <cell r="GG25">
            <v>35</v>
          </cell>
          <cell r="GH25">
            <v>50</v>
          </cell>
          <cell r="GI25">
            <v>50</v>
          </cell>
          <cell r="GJ25">
            <v>40</v>
          </cell>
          <cell r="GK25">
            <v>40</v>
          </cell>
          <cell r="GL25">
            <v>585</v>
          </cell>
          <cell r="GM25">
            <v>290</v>
          </cell>
          <cell r="GN25">
            <v>50</v>
          </cell>
          <cell r="GO25">
            <v>55</v>
          </cell>
          <cell r="GP25">
            <v>60</v>
          </cell>
          <cell r="GQ25">
            <v>55</v>
          </cell>
          <cell r="GR25">
            <v>65</v>
          </cell>
          <cell r="GS25">
            <v>295</v>
          </cell>
          <cell r="GT25">
            <v>60</v>
          </cell>
          <cell r="GU25">
            <v>45</v>
          </cell>
          <cell r="GV25">
            <v>55</v>
          </cell>
          <cell r="GW25">
            <v>75</v>
          </cell>
          <cell r="GX25">
            <v>65</v>
          </cell>
          <cell r="GY25">
            <v>535</v>
          </cell>
          <cell r="GZ25">
            <v>310</v>
          </cell>
          <cell r="HA25">
            <v>55</v>
          </cell>
          <cell r="HB25">
            <v>65</v>
          </cell>
          <cell r="HC25">
            <v>60</v>
          </cell>
          <cell r="HD25">
            <v>55</v>
          </cell>
          <cell r="HE25">
            <v>65</v>
          </cell>
          <cell r="HF25">
            <v>230</v>
          </cell>
          <cell r="HG25">
            <v>60</v>
          </cell>
          <cell r="HH25">
            <v>40</v>
          </cell>
          <cell r="HI25">
            <v>40</v>
          </cell>
          <cell r="HJ25">
            <v>50</v>
          </cell>
          <cell r="HK25">
            <v>35</v>
          </cell>
          <cell r="HL25">
            <v>345</v>
          </cell>
          <cell r="HM25">
            <v>170</v>
          </cell>
          <cell r="HN25">
            <v>40</v>
          </cell>
          <cell r="HO25">
            <v>30</v>
          </cell>
          <cell r="HP25">
            <v>35</v>
          </cell>
          <cell r="HQ25">
            <v>30</v>
          </cell>
          <cell r="HR25">
            <v>30</v>
          </cell>
          <cell r="HS25">
            <v>110</v>
          </cell>
          <cell r="HT25">
            <v>30</v>
          </cell>
          <cell r="HU25">
            <v>25</v>
          </cell>
          <cell r="HV25">
            <v>20</v>
          </cell>
          <cell r="HW25">
            <v>15</v>
          </cell>
          <cell r="HX25">
            <v>20</v>
          </cell>
          <cell r="HY25">
            <v>60</v>
          </cell>
          <cell r="HZ25">
            <v>15</v>
          </cell>
          <cell r="IA25">
            <v>10</v>
          </cell>
          <cell r="IB25">
            <v>15</v>
          </cell>
          <cell r="IC25">
            <v>10</v>
          </cell>
          <cell r="ID25">
            <v>10</v>
          </cell>
          <cell r="IE25">
            <v>60</v>
          </cell>
          <cell r="IF25">
            <v>40</v>
          </cell>
          <cell r="IG25">
            <v>15</v>
          </cell>
          <cell r="IH25">
            <v>10</v>
          </cell>
          <cell r="II25">
            <v>5</v>
          </cell>
          <cell r="IJ25">
            <v>5</v>
          </cell>
          <cell r="IK25">
            <v>5</v>
          </cell>
          <cell r="IL25">
            <v>15</v>
          </cell>
          <cell r="IM25">
            <v>5</v>
          </cell>
          <cell r="IN25">
            <v>10</v>
          </cell>
          <cell r="IO25">
            <v>5</v>
          </cell>
          <cell r="IP25">
            <v>0</v>
          </cell>
          <cell r="IQ25">
            <v>0</v>
          </cell>
          <cell r="IR25">
            <v>5</v>
          </cell>
          <cell r="IS25">
            <v>0</v>
          </cell>
          <cell r="IT25">
            <v>0</v>
          </cell>
          <cell r="IU25">
            <v>0</v>
          </cell>
          <cell r="IV25">
            <v>0</v>
          </cell>
          <cell r="IW25">
            <v>0</v>
          </cell>
          <cell r="IX25">
            <v>5901035</v>
          </cell>
          <cell r="IY25">
            <v>0</v>
          </cell>
          <cell r="IZ25">
            <v>0</v>
          </cell>
          <cell r="JA25">
            <v>0</v>
          </cell>
          <cell r="JB25">
            <v>0</v>
          </cell>
          <cell r="JC25">
            <v>0</v>
          </cell>
          <cell r="JD25">
            <v>0</v>
          </cell>
          <cell r="JE25">
            <v>0</v>
          </cell>
          <cell r="JF25">
            <v>47.2</v>
          </cell>
        </row>
        <row r="26">
          <cell r="A26">
            <v>5903013</v>
          </cell>
          <cell r="B26" t="str">
            <v>Central Kootenay B</v>
          </cell>
          <cell r="C26">
            <v>2210</v>
          </cell>
          <cell r="D26">
            <v>445</v>
          </cell>
          <cell r="E26">
            <v>125</v>
          </cell>
          <cell r="F26">
            <v>15</v>
          </cell>
          <cell r="G26">
            <v>25</v>
          </cell>
          <cell r="H26">
            <v>30</v>
          </cell>
          <cell r="I26">
            <v>35</v>
          </cell>
          <cell r="J26">
            <v>25</v>
          </cell>
          <cell r="K26">
            <v>160</v>
          </cell>
          <cell r="L26">
            <v>25</v>
          </cell>
          <cell r="M26">
            <v>30</v>
          </cell>
          <cell r="N26">
            <v>35</v>
          </cell>
          <cell r="O26">
            <v>40</v>
          </cell>
          <cell r="P26">
            <v>30</v>
          </cell>
          <cell r="Q26">
            <v>165</v>
          </cell>
          <cell r="R26">
            <v>30</v>
          </cell>
          <cell r="S26">
            <v>35</v>
          </cell>
          <cell r="T26">
            <v>35</v>
          </cell>
          <cell r="U26">
            <v>35</v>
          </cell>
          <cell r="V26">
            <v>30</v>
          </cell>
          <cell r="W26">
            <v>235</v>
          </cell>
          <cell r="X26">
            <v>150</v>
          </cell>
          <cell r="Y26">
            <v>25</v>
          </cell>
          <cell r="Z26">
            <v>30</v>
          </cell>
          <cell r="AA26">
            <v>30</v>
          </cell>
          <cell r="AB26">
            <v>40</v>
          </cell>
          <cell r="AC26">
            <v>20</v>
          </cell>
          <cell r="AD26">
            <v>90</v>
          </cell>
          <cell r="AE26">
            <v>20</v>
          </cell>
          <cell r="AF26">
            <v>25</v>
          </cell>
          <cell r="AG26">
            <v>15</v>
          </cell>
          <cell r="AH26">
            <v>15</v>
          </cell>
          <cell r="AI26">
            <v>20</v>
          </cell>
          <cell r="AJ26">
            <v>145</v>
          </cell>
          <cell r="AK26">
            <v>70</v>
          </cell>
          <cell r="AL26">
            <v>15</v>
          </cell>
          <cell r="AM26">
            <v>10</v>
          </cell>
          <cell r="AN26">
            <v>20</v>
          </cell>
          <cell r="AO26">
            <v>10</v>
          </cell>
          <cell r="AP26">
            <v>10</v>
          </cell>
          <cell r="AQ26">
            <v>75</v>
          </cell>
          <cell r="AR26">
            <v>20</v>
          </cell>
          <cell r="AS26">
            <v>15</v>
          </cell>
          <cell r="AT26">
            <v>15</v>
          </cell>
          <cell r="AU26">
            <v>15</v>
          </cell>
          <cell r="AV26">
            <v>20</v>
          </cell>
          <cell r="AW26">
            <v>175</v>
          </cell>
          <cell r="AX26">
            <v>85</v>
          </cell>
          <cell r="AY26">
            <v>20</v>
          </cell>
          <cell r="AZ26">
            <v>20</v>
          </cell>
          <cell r="BA26">
            <v>10</v>
          </cell>
          <cell r="BB26">
            <v>20</v>
          </cell>
          <cell r="BC26">
            <v>15</v>
          </cell>
          <cell r="BD26">
            <v>90</v>
          </cell>
          <cell r="BE26">
            <v>20</v>
          </cell>
          <cell r="BF26">
            <v>10</v>
          </cell>
          <cell r="BG26">
            <v>15</v>
          </cell>
          <cell r="BH26">
            <v>25</v>
          </cell>
          <cell r="BI26">
            <v>20</v>
          </cell>
          <cell r="BJ26">
            <v>310</v>
          </cell>
          <cell r="BK26">
            <v>130</v>
          </cell>
          <cell r="BL26">
            <v>20</v>
          </cell>
          <cell r="BM26">
            <v>25</v>
          </cell>
          <cell r="BN26">
            <v>30</v>
          </cell>
          <cell r="BO26">
            <v>35</v>
          </cell>
          <cell r="BP26">
            <v>20</v>
          </cell>
          <cell r="BQ26">
            <v>180</v>
          </cell>
          <cell r="BR26">
            <v>20</v>
          </cell>
          <cell r="BS26">
            <v>35</v>
          </cell>
          <cell r="BT26">
            <v>30</v>
          </cell>
          <cell r="BU26">
            <v>40</v>
          </cell>
          <cell r="BV26">
            <v>50</v>
          </cell>
          <cell r="BW26">
            <v>390</v>
          </cell>
          <cell r="BX26">
            <v>190</v>
          </cell>
          <cell r="BY26">
            <v>50</v>
          </cell>
          <cell r="BZ26">
            <v>30</v>
          </cell>
          <cell r="CA26">
            <v>35</v>
          </cell>
          <cell r="CB26">
            <v>35</v>
          </cell>
          <cell r="CC26">
            <v>40</v>
          </cell>
          <cell r="CD26">
            <v>205</v>
          </cell>
          <cell r="CE26">
            <v>35</v>
          </cell>
          <cell r="CF26">
            <v>50</v>
          </cell>
          <cell r="CG26">
            <v>40</v>
          </cell>
          <cell r="CH26">
            <v>45</v>
          </cell>
          <cell r="CI26">
            <v>40</v>
          </cell>
          <cell r="CJ26">
            <v>400</v>
          </cell>
          <cell r="CK26">
            <v>175</v>
          </cell>
          <cell r="CL26">
            <v>45</v>
          </cell>
          <cell r="CM26">
            <v>25</v>
          </cell>
          <cell r="CN26">
            <v>35</v>
          </cell>
          <cell r="CO26">
            <v>35</v>
          </cell>
          <cell r="CP26">
            <v>30</v>
          </cell>
          <cell r="CQ26">
            <v>130</v>
          </cell>
          <cell r="CR26">
            <v>30</v>
          </cell>
          <cell r="CS26">
            <v>30</v>
          </cell>
          <cell r="CT26">
            <v>30</v>
          </cell>
          <cell r="CU26">
            <v>25</v>
          </cell>
          <cell r="CV26">
            <v>20</v>
          </cell>
          <cell r="CW26">
            <v>95</v>
          </cell>
          <cell r="CX26">
            <v>15</v>
          </cell>
          <cell r="CY26">
            <v>25</v>
          </cell>
          <cell r="CZ26">
            <v>15</v>
          </cell>
          <cell r="DA26">
            <v>20</v>
          </cell>
          <cell r="DB26">
            <v>20</v>
          </cell>
          <cell r="DC26">
            <v>110</v>
          </cell>
          <cell r="DD26">
            <v>70</v>
          </cell>
          <cell r="DE26">
            <v>15</v>
          </cell>
          <cell r="DF26">
            <v>15</v>
          </cell>
          <cell r="DG26">
            <v>15</v>
          </cell>
          <cell r="DH26">
            <v>15</v>
          </cell>
          <cell r="DI26">
            <v>15</v>
          </cell>
          <cell r="DJ26">
            <v>25</v>
          </cell>
          <cell r="DK26">
            <v>5</v>
          </cell>
          <cell r="DL26">
            <v>0</v>
          </cell>
          <cell r="DM26">
            <v>10</v>
          </cell>
          <cell r="DN26">
            <v>0</v>
          </cell>
          <cell r="DO26">
            <v>5</v>
          </cell>
          <cell r="DP26">
            <v>15</v>
          </cell>
          <cell r="DQ26">
            <v>15</v>
          </cell>
          <cell r="DR26">
            <v>5</v>
          </cell>
          <cell r="DS26">
            <v>5</v>
          </cell>
          <cell r="DT26">
            <v>5</v>
          </cell>
          <cell r="DU26">
            <v>5</v>
          </cell>
          <cell r="DV26">
            <v>0</v>
          </cell>
          <cell r="DW26">
            <v>0</v>
          </cell>
          <cell r="DX26">
            <v>0</v>
          </cell>
          <cell r="DY26">
            <v>0</v>
          </cell>
          <cell r="DZ26">
            <v>0</v>
          </cell>
          <cell r="EA26">
            <v>0</v>
          </cell>
          <cell r="EB26">
            <v>0</v>
          </cell>
          <cell r="EC26">
            <v>0</v>
          </cell>
          <cell r="ED26">
            <v>49</v>
          </cell>
          <cell r="EE26">
            <v>2255</v>
          </cell>
          <cell r="EF26">
            <v>445</v>
          </cell>
          <cell r="EG26">
            <v>130</v>
          </cell>
          <cell r="EH26">
            <v>25</v>
          </cell>
          <cell r="EI26">
            <v>25</v>
          </cell>
          <cell r="EJ26">
            <v>20</v>
          </cell>
          <cell r="EK26">
            <v>20</v>
          </cell>
          <cell r="EL26">
            <v>40</v>
          </cell>
          <cell r="EM26">
            <v>165</v>
          </cell>
          <cell r="EN26">
            <v>30</v>
          </cell>
          <cell r="EO26">
            <v>40</v>
          </cell>
          <cell r="EP26">
            <v>30</v>
          </cell>
          <cell r="EQ26">
            <v>30</v>
          </cell>
          <cell r="ER26">
            <v>35</v>
          </cell>
          <cell r="ES26">
            <v>150</v>
          </cell>
          <cell r="ET26">
            <v>35</v>
          </cell>
          <cell r="EU26">
            <v>35</v>
          </cell>
          <cell r="EV26">
            <v>25</v>
          </cell>
          <cell r="EW26">
            <v>30</v>
          </cell>
          <cell r="EX26">
            <v>25</v>
          </cell>
          <cell r="EY26">
            <v>245</v>
          </cell>
          <cell r="EZ26">
            <v>140</v>
          </cell>
          <cell r="FA26">
            <v>30</v>
          </cell>
          <cell r="FB26">
            <v>30</v>
          </cell>
          <cell r="FC26">
            <v>30</v>
          </cell>
          <cell r="FD26">
            <v>30</v>
          </cell>
          <cell r="FE26">
            <v>25</v>
          </cell>
          <cell r="FF26">
            <v>105</v>
          </cell>
          <cell r="FG26">
            <v>20</v>
          </cell>
          <cell r="FH26">
            <v>30</v>
          </cell>
          <cell r="FI26">
            <v>15</v>
          </cell>
          <cell r="FJ26">
            <v>20</v>
          </cell>
          <cell r="FK26">
            <v>15</v>
          </cell>
          <cell r="FL26">
            <v>155</v>
          </cell>
          <cell r="FM26">
            <v>80</v>
          </cell>
          <cell r="FN26">
            <v>15</v>
          </cell>
          <cell r="FO26">
            <v>15</v>
          </cell>
          <cell r="FP26">
            <v>15</v>
          </cell>
          <cell r="FQ26">
            <v>20</v>
          </cell>
          <cell r="FR26">
            <v>15</v>
          </cell>
          <cell r="FS26">
            <v>70</v>
          </cell>
          <cell r="FT26">
            <v>10</v>
          </cell>
          <cell r="FU26">
            <v>10</v>
          </cell>
          <cell r="FV26">
            <v>10</v>
          </cell>
          <cell r="FW26">
            <v>20</v>
          </cell>
          <cell r="FX26">
            <v>20</v>
          </cell>
          <cell r="FY26">
            <v>195</v>
          </cell>
          <cell r="FZ26">
            <v>90</v>
          </cell>
          <cell r="GA26">
            <v>25</v>
          </cell>
          <cell r="GB26">
            <v>20</v>
          </cell>
          <cell r="GC26">
            <v>15</v>
          </cell>
          <cell r="GD26">
            <v>15</v>
          </cell>
          <cell r="GE26">
            <v>20</v>
          </cell>
          <cell r="GF26">
            <v>100</v>
          </cell>
          <cell r="GG26">
            <v>15</v>
          </cell>
          <cell r="GH26">
            <v>15</v>
          </cell>
          <cell r="GI26">
            <v>20</v>
          </cell>
          <cell r="GJ26">
            <v>25</v>
          </cell>
          <cell r="GK26">
            <v>25</v>
          </cell>
          <cell r="GL26">
            <v>360</v>
          </cell>
          <cell r="GM26">
            <v>155</v>
          </cell>
          <cell r="GN26">
            <v>25</v>
          </cell>
          <cell r="GO26">
            <v>30</v>
          </cell>
          <cell r="GP26">
            <v>35</v>
          </cell>
          <cell r="GQ26">
            <v>35</v>
          </cell>
          <cell r="GR26">
            <v>35</v>
          </cell>
          <cell r="GS26">
            <v>200</v>
          </cell>
          <cell r="GT26">
            <v>40</v>
          </cell>
          <cell r="GU26">
            <v>45</v>
          </cell>
          <cell r="GV26">
            <v>45</v>
          </cell>
          <cell r="GW26">
            <v>40</v>
          </cell>
          <cell r="GX26">
            <v>35</v>
          </cell>
          <cell r="GY26">
            <v>420</v>
          </cell>
          <cell r="GZ26">
            <v>185</v>
          </cell>
          <cell r="HA26">
            <v>55</v>
          </cell>
          <cell r="HB26">
            <v>25</v>
          </cell>
          <cell r="HC26">
            <v>35</v>
          </cell>
          <cell r="HD26">
            <v>40</v>
          </cell>
          <cell r="HE26">
            <v>35</v>
          </cell>
          <cell r="HF26">
            <v>235</v>
          </cell>
          <cell r="HG26">
            <v>45</v>
          </cell>
          <cell r="HH26">
            <v>35</v>
          </cell>
          <cell r="HI26">
            <v>50</v>
          </cell>
          <cell r="HJ26">
            <v>40</v>
          </cell>
          <cell r="HK26">
            <v>60</v>
          </cell>
          <cell r="HL26">
            <v>375</v>
          </cell>
          <cell r="HM26">
            <v>160</v>
          </cell>
          <cell r="HN26">
            <v>35</v>
          </cell>
          <cell r="HO26">
            <v>40</v>
          </cell>
          <cell r="HP26">
            <v>25</v>
          </cell>
          <cell r="HQ26">
            <v>35</v>
          </cell>
          <cell r="HR26">
            <v>25</v>
          </cell>
          <cell r="HS26">
            <v>120</v>
          </cell>
          <cell r="HT26">
            <v>20</v>
          </cell>
          <cell r="HU26">
            <v>35</v>
          </cell>
          <cell r="HV26">
            <v>25</v>
          </cell>
          <cell r="HW26">
            <v>20</v>
          </cell>
          <cell r="HX26">
            <v>20</v>
          </cell>
          <cell r="HY26">
            <v>90</v>
          </cell>
          <cell r="HZ26">
            <v>20</v>
          </cell>
          <cell r="IA26">
            <v>20</v>
          </cell>
          <cell r="IB26">
            <v>20</v>
          </cell>
          <cell r="IC26">
            <v>20</v>
          </cell>
          <cell r="ID26">
            <v>15</v>
          </cell>
          <cell r="IE26">
            <v>75</v>
          </cell>
          <cell r="IF26">
            <v>40</v>
          </cell>
          <cell r="IG26">
            <v>10</v>
          </cell>
          <cell r="IH26">
            <v>10</v>
          </cell>
          <cell r="II26">
            <v>15</v>
          </cell>
          <cell r="IJ26">
            <v>5</v>
          </cell>
          <cell r="IK26">
            <v>5</v>
          </cell>
          <cell r="IL26">
            <v>20</v>
          </cell>
          <cell r="IM26">
            <v>5</v>
          </cell>
          <cell r="IN26">
            <v>5</v>
          </cell>
          <cell r="IO26">
            <v>0</v>
          </cell>
          <cell r="IP26">
            <v>5</v>
          </cell>
          <cell r="IQ26">
            <v>5</v>
          </cell>
          <cell r="IR26">
            <v>10</v>
          </cell>
          <cell r="IS26">
            <v>5</v>
          </cell>
          <cell r="IT26">
            <v>0</v>
          </cell>
          <cell r="IU26">
            <v>5</v>
          </cell>
          <cell r="IV26">
            <v>5</v>
          </cell>
          <cell r="IW26">
            <v>0</v>
          </cell>
          <cell r="IX26">
            <v>5903013</v>
          </cell>
          <cell r="IY26">
            <v>0</v>
          </cell>
          <cell r="IZ26">
            <v>0</v>
          </cell>
          <cell r="JA26">
            <v>0</v>
          </cell>
          <cell r="JB26">
            <v>0</v>
          </cell>
          <cell r="JC26">
            <v>0</v>
          </cell>
          <cell r="JD26">
            <v>0</v>
          </cell>
          <cell r="JE26">
            <v>0</v>
          </cell>
          <cell r="JF26">
            <v>48.3</v>
          </cell>
        </row>
        <row r="27">
          <cell r="A27">
            <v>5905050</v>
          </cell>
          <cell r="B27" t="str">
            <v>Kootenay Boundary C</v>
          </cell>
          <cell r="C27">
            <v>685</v>
          </cell>
          <cell r="D27">
            <v>80</v>
          </cell>
          <cell r="E27">
            <v>15</v>
          </cell>
          <cell r="F27">
            <v>5</v>
          </cell>
          <cell r="G27">
            <v>0</v>
          </cell>
          <cell r="H27">
            <v>0</v>
          </cell>
          <cell r="I27">
            <v>0</v>
          </cell>
          <cell r="J27">
            <v>5</v>
          </cell>
          <cell r="K27">
            <v>25</v>
          </cell>
          <cell r="L27">
            <v>0</v>
          </cell>
          <cell r="M27">
            <v>0</v>
          </cell>
          <cell r="N27">
            <v>5</v>
          </cell>
          <cell r="O27">
            <v>10</v>
          </cell>
          <cell r="P27">
            <v>5</v>
          </cell>
          <cell r="Q27">
            <v>35</v>
          </cell>
          <cell r="R27">
            <v>10</v>
          </cell>
          <cell r="S27">
            <v>10</v>
          </cell>
          <cell r="T27">
            <v>10</v>
          </cell>
          <cell r="U27">
            <v>10</v>
          </cell>
          <cell r="V27">
            <v>5</v>
          </cell>
          <cell r="W27">
            <v>65</v>
          </cell>
          <cell r="X27">
            <v>35</v>
          </cell>
          <cell r="Y27">
            <v>15</v>
          </cell>
          <cell r="Z27">
            <v>5</v>
          </cell>
          <cell r="AA27">
            <v>10</v>
          </cell>
          <cell r="AB27">
            <v>0</v>
          </cell>
          <cell r="AC27">
            <v>5</v>
          </cell>
          <cell r="AD27">
            <v>30</v>
          </cell>
          <cell r="AE27">
            <v>5</v>
          </cell>
          <cell r="AF27">
            <v>5</v>
          </cell>
          <cell r="AG27">
            <v>10</v>
          </cell>
          <cell r="AH27">
            <v>5</v>
          </cell>
          <cell r="AI27">
            <v>0</v>
          </cell>
          <cell r="AJ27">
            <v>35</v>
          </cell>
          <cell r="AK27">
            <v>15</v>
          </cell>
          <cell r="AL27">
            <v>0</v>
          </cell>
          <cell r="AM27">
            <v>5</v>
          </cell>
          <cell r="AN27">
            <v>0</v>
          </cell>
          <cell r="AO27">
            <v>0</v>
          </cell>
          <cell r="AP27">
            <v>0</v>
          </cell>
          <cell r="AQ27">
            <v>20</v>
          </cell>
          <cell r="AR27">
            <v>5</v>
          </cell>
          <cell r="AS27">
            <v>5</v>
          </cell>
          <cell r="AT27">
            <v>5</v>
          </cell>
          <cell r="AU27">
            <v>5</v>
          </cell>
          <cell r="AV27">
            <v>0</v>
          </cell>
          <cell r="AW27">
            <v>60</v>
          </cell>
          <cell r="AX27">
            <v>30</v>
          </cell>
          <cell r="AY27">
            <v>10</v>
          </cell>
          <cell r="AZ27">
            <v>5</v>
          </cell>
          <cell r="BA27">
            <v>10</v>
          </cell>
          <cell r="BB27">
            <v>5</v>
          </cell>
          <cell r="BC27">
            <v>5</v>
          </cell>
          <cell r="BD27">
            <v>35</v>
          </cell>
          <cell r="BE27">
            <v>10</v>
          </cell>
          <cell r="BF27">
            <v>5</v>
          </cell>
          <cell r="BG27">
            <v>5</v>
          </cell>
          <cell r="BH27">
            <v>5</v>
          </cell>
          <cell r="BI27">
            <v>10</v>
          </cell>
          <cell r="BJ27">
            <v>120</v>
          </cell>
          <cell r="BK27">
            <v>55</v>
          </cell>
          <cell r="BL27">
            <v>5</v>
          </cell>
          <cell r="BM27">
            <v>10</v>
          </cell>
          <cell r="BN27">
            <v>10</v>
          </cell>
          <cell r="BO27">
            <v>15</v>
          </cell>
          <cell r="BP27">
            <v>5</v>
          </cell>
          <cell r="BQ27">
            <v>70</v>
          </cell>
          <cell r="BR27">
            <v>10</v>
          </cell>
          <cell r="BS27">
            <v>10</v>
          </cell>
          <cell r="BT27">
            <v>10</v>
          </cell>
          <cell r="BU27">
            <v>20</v>
          </cell>
          <cell r="BV27">
            <v>15</v>
          </cell>
          <cell r="BW27">
            <v>135</v>
          </cell>
          <cell r="BX27">
            <v>60</v>
          </cell>
          <cell r="BY27">
            <v>10</v>
          </cell>
          <cell r="BZ27">
            <v>10</v>
          </cell>
          <cell r="CA27">
            <v>10</v>
          </cell>
          <cell r="CB27">
            <v>15</v>
          </cell>
          <cell r="CC27">
            <v>15</v>
          </cell>
          <cell r="CD27">
            <v>80</v>
          </cell>
          <cell r="CE27">
            <v>15</v>
          </cell>
          <cell r="CF27">
            <v>10</v>
          </cell>
          <cell r="CG27">
            <v>15</v>
          </cell>
          <cell r="CH27">
            <v>20</v>
          </cell>
          <cell r="CI27">
            <v>20</v>
          </cell>
          <cell r="CJ27">
            <v>155</v>
          </cell>
          <cell r="CK27">
            <v>60</v>
          </cell>
          <cell r="CL27">
            <v>20</v>
          </cell>
          <cell r="CM27">
            <v>15</v>
          </cell>
          <cell r="CN27">
            <v>10</v>
          </cell>
          <cell r="CO27">
            <v>10</v>
          </cell>
          <cell r="CP27">
            <v>10</v>
          </cell>
          <cell r="CQ27">
            <v>50</v>
          </cell>
          <cell r="CR27">
            <v>10</v>
          </cell>
          <cell r="CS27">
            <v>10</v>
          </cell>
          <cell r="CT27">
            <v>10</v>
          </cell>
          <cell r="CU27">
            <v>10</v>
          </cell>
          <cell r="CV27">
            <v>5</v>
          </cell>
          <cell r="CW27">
            <v>45</v>
          </cell>
          <cell r="CX27">
            <v>5</v>
          </cell>
          <cell r="CY27">
            <v>20</v>
          </cell>
          <cell r="CZ27">
            <v>10</v>
          </cell>
          <cell r="DA27">
            <v>10</v>
          </cell>
          <cell r="DB27">
            <v>5</v>
          </cell>
          <cell r="DC27">
            <v>25</v>
          </cell>
          <cell r="DD27">
            <v>25</v>
          </cell>
          <cell r="DE27">
            <v>5</v>
          </cell>
          <cell r="DF27">
            <v>10</v>
          </cell>
          <cell r="DG27">
            <v>0</v>
          </cell>
          <cell r="DH27">
            <v>5</v>
          </cell>
          <cell r="DI27">
            <v>0</v>
          </cell>
          <cell r="DJ27">
            <v>5</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53.7</v>
          </cell>
          <cell r="EE27">
            <v>705</v>
          </cell>
          <cell r="EF27">
            <v>90</v>
          </cell>
          <cell r="EG27">
            <v>20</v>
          </cell>
          <cell r="EH27">
            <v>0</v>
          </cell>
          <cell r="EI27">
            <v>5</v>
          </cell>
          <cell r="EJ27">
            <v>5</v>
          </cell>
          <cell r="EK27">
            <v>0</v>
          </cell>
          <cell r="EL27">
            <v>5</v>
          </cell>
          <cell r="EM27">
            <v>30</v>
          </cell>
          <cell r="EN27">
            <v>5</v>
          </cell>
          <cell r="EO27">
            <v>0</v>
          </cell>
          <cell r="EP27">
            <v>10</v>
          </cell>
          <cell r="EQ27">
            <v>5</v>
          </cell>
          <cell r="ER27">
            <v>5</v>
          </cell>
          <cell r="ES27">
            <v>40</v>
          </cell>
          <cell r="ET27">
            <v>15</v>
          </cell>
          <cell r="EU27">
            <v>0</v>
          </cell>
          <cell r="EV27">
            <v>5</v>
          </cell>
          <cell r="EW27">
            <v>5</v>
          </cell>
          <cell r="EX27">
            <v>10</v>
          </cell>
          <cell r="EY27">
            <v>45</v>
          </cell>
          <cell r="EZ27">
            <v>35</v>
          </cell>
          <cell r="FA27">
            <v>5</v>
          </cell>
          <cell r="FB27">
            <v>10</v>
          </cell>
          <cell r="FC27">
            <v>10</v>
          </cell>
          <cell r="FD27">
            <v>10</v>
          </cell>
          <cell r="FE27">
            <v>5</v>
          </cell>
          <cell r="FF27">
            <v>10</v>
          </cell>
          <cell r="FG27">
            <v>5</v>
          </cell>
          <cell r="FH27">
            <v>0</v>
          </cell>
          <cell r="FI27">
            <v>0</v>
          </cell>
          <cell r="FJ27">
            <v>0</v>
          </cell>
          <cell r="FK27">
            <v>0</v>
          </cell>
          <cell r="FL27">
            <v>45</v>
          </cell>
          <cell r="FM27">
            <v>15</v>
          </cell>
          <cell r="FN27">
            <v>5</v>
          </cell>
          <cell r="FO27">
            <v>0</v>
          </cell>
          <cell r="FP27">
            <v>5</v>
          </cell>
          <cell r="FQ27">
            <v>5</v>
          </cell>
          <cell r="FR27">
            <v>0</v>
          </cell>
          <cell r="FS27">
            <v>25</v>
          </cell>
          <cell r="FT27">
            <v>5</v>
          </cell>
          <cell r="FU27">
            <v>5</v>
          </cell>
          <cell r="FV27">
            <v>5</v>
          </cell>
          <cell r="FW27">
            <v>0</v>
          </cell>
          <cell r="FX27">
            <v>10</v>
          </cell>
          <cell r="FY27">
            <v>70</v>
          </cell>
          <cell r="FZ27">
            <v>30</v>
          </cell>
          <cell r="GA27">
            <v>5</v>
          </cell>
          <cell r="GB27">
            <v>5</v>
          </cell>
          <cell r="GC27">
            <v>5</v>
          </cell>
          <cell r="GD27">
            <v>0</v>
          </cell>
          <cell r="GE27">
            <v>0</v>
          </cell>
          <cell r="GF27">
            <v>40</v>
          </cell>
          <cell r="GG27">
            <v>10</v>
          </cell>
          <cell r="GH27">
            <v>10</v>
          </cell>
          <cell r="GI27">
            <v>10</v>
          </cell>
          <cell r="GJ27">
            <v>5</v>
          </cell>
          <cell r="GK27">
            <v>10</v>
          </cell>
          <cell r="GL27">
            <v>115</v>
          </cell>
          <cell r="GM27">
            <v>60</v>
          </cell>
          <cell r="GN27">
            <v>5</v>
          </cell>
          <cell r="GO27">
            <v>10</v>
          </cell>
          <cell r="GP27">
            <v>10</v>
          </cell>
          <cell r="GQ27">
            <v>15</v>
          </cell>
          <cell r="GR27">
            <v>10</v>
          </cell>
          <cell r="GS27">
            <v>55</v>
          </cell>
          <cell r="GT27">
            <v>5</v>
          </cell>
          <cell r="GU27">
            <v>15</v>
          </cell>
          <cell r="GV27">
            <v>5</v>
          </cell>
          <cell r="GW27">
            <v>15</v>
          </cell>
          <cell r="GX27">
            <v>10</v>
          </cell>
          <cell r="GY27">
            <v>170</v>
          </cell>
          <cell r="GZ27">
            <v>70</v>
          </cell>
          <cell r="HA27">
            <v>20</v>
          </cell>
          <cell r="HB27">
            <v>10</v>
          </cell>
          <cell r="HC27">
            <v>15</v>
          </cell>
          <cell r="HD27">
            <v>5</v>
          </cell>
          <cell r="HE27">
            <v>15</v>
          </cell>
          <cell r="HF27">
            <v>100</v>
          </cell>
          <cell r="HG27">
            <v>20</v>
          </cell>
          <cell r="HH27">
            <v>25</v>
          </cell>
          <cell r="HI27">
            <v>25</v>
          </cell>
          <cell r="HJ27">
            <v>20</v>
          </cell>
          <cell r="HK27">
            <v>15</v>
          </cell>
          <cell r="HL27">
            <v>140</v>
          </cell>
          <cell r="HM27">
            <v>60</v>
          </cell>
          <cell r="HN27">
            <v>10</v>
          </cell>
          <cell r="HO27">
            <v>15</v>
          </cell>
          <cell r="HP27">
            <v>15</v>
          </cell>
          <cell r="HQ27">
            <v>15</v>
          </cell>
          <cell r="HR27">
            <v>5</v>
          </cell>
          <cell r="HS27">
            <v>45</v>
          </cell>
          <cell r="HT27">
            <v>10</v>
          </cell>
          <cell r="HU27">
            <v>10</v>
          </cell>
          <cell r="HV27">
            <v>5</v>
          </cell>
          <cell r="HW27">
            <v>5</v>
          </cell>
          <cell r="HX27">
            <v>10</v>
          </cell>
          <cell r="HY27">
            <v>35</v>
          </cell>
          <cell r="HZ27">
            <v>5</v>
          </cell>
          <cell r="IA27">
            <v>5</v>
          </cell>
          <cell r="IB27">
            <v>5</v>
          </cell>
          <cell r="IC27">
            <v>10</v>
          </cell>
          <cell r="ID27">
            <v>5</v>
          </cell>
          <cell r="IE27">
            <v>30</v>
          </cell>
          <cell r="IF27">
            <v>15</v>
          </cell>
          <cell r="IG27">
            <v>5</v>
          </cell>
          <cell r="IH27">
            <v>0</v>
          </cell>
          <cell r="II27">
            <v>5</v>
          </cell>
          <cell r="IJ27">
            <v>0</v>
          </cell>
          <cell r="IK27">
            <v>0</v>
          </cell>
          <cell r="IL27">
            <v>10</v>
          </cell>
          <cell r="IM27">
            <v>5</v>
          </cell>
          <cell r="IN27">
            <v>5</v>
          </cell>
          <cell r="IO27">
            <v>0</v>
          </cell>
          <cell r="IP27">
            <v>0</v>
          </cell>
          <cell r="IQ27">
            <v>0</v>
          </cell>
          <cell r="IR27">
            <v>0</v>
          </cell>
          <cell r="IS27">
            <v>0</v>
          </cell>
          <cell r="IT27">
            <v>0</v>
          </cell>
          <cell r="IU27">
            <v>0</v>
          </cell>
          <cell r="IV27">
            <v>0</v>
          </cell>
          <cell r="IW27">
            <v>0</v>
          </cell>
          <cell r="IX27">
            <v>5905050</v>
          </cell>
          <cell r="IY27">
            <v>5</v>
          </cell>
          <cell r="IZ27">
            <v>0</v>
          </cell>
          <cell r="JA27">
            <v>0</v>
          </cell>
          <cell r="JB27">
            <v>0</v>
          </cell>
          <cell r="JC27">
            <v>0</v>
          </cell>
          <cell r="JD27">
            <v>0</v>
          </cell>
          <cell r="JE27">
            <v>0</v>
          </cell>
          <cell r="JF27">
            <v>54</v>
          </cell>
        </row>
        <row r="28">
          <cell r="A28">
            <v>5903027</v>
          </cell>
          <cell r="B28" t="str">
            <v>Silverton</v>
          </cell>
          <cell r="C28">
            <v>95</v>
          </cell>
          <cell r="D28">
            <v>5</v>
          </cell>
          <cell r="E28">
            <v>5</v>
          </cell>
          <cell r="F28">
            <v>0</v>
          </cell>
          <cell r="G28">
            <v>0</v>
          </cell>
          <cell r="H28">
            <v>0</v>
          </cell>
          <cell r="I28">
            <v>5</v>
          </cell>
          <cell r="J28">
            <v>0</v>
          </cell>
          <cell r="K28">
            <v>0</v>
          </cell>
          <cell r="L28">
            <v>0</v>
          </cell>
          <cell r="M28">
            <v>0</v>
          </cell>
          <cell r="N28">
            <v>0</v>
          </cell>
          <cell r="O28">
            <v>0</v>
          </cell>
          <cell r="P28">
            <v>0</v>
          </cell>
          <cell r="Q28">
            <v>5</v>
          </cell>
          <cell r="R28">
            <v>0</v>
          </cell>
          <cell r="S28">
            <v>0</v>
          </cell>
          <cell r="T28">
            <v>0</v>
          </cell>
          <cell r="U28">
            <v>5</v>
          </cell>
          <cell r="V28">
            <v>0</v>
          </cell>
          <cell r="W28">
            <v>5</v>
          </cell>
          <cell r="X28">
            <v>0</v>
          </cell>
          <cell r="Y28">
            <v>0</v>
          </cell>
          <cell r="Z28">
            <v>0</v>
          </cell>
          <cell r="AA28">
            <v>0</v>
          </cell>
          <cell r="AB28">
            <v>0</v>
          </cell>
          <cell r="AC28">
            <v>0</v>
          </cell>
          <cell r="AD28">
            <v>5</v>
          </cell>
          <cell r="AE28">
            <v>5</v>
          </cell>
          <cell r="AF28">
            <v>5</v>
          </cell>
          <cell r="AG28">
            <v>0</v>
          </cell>
          <cell r="AH28">
            <v>0</v>
          </cell>
          <cell r="AI28">
            <v>0</v>
          </cell>
          <cell r="AJ28">
            <v>5</v>
          </cell>
          <cell r="AK28">
            <v>0</v>
          </cell>
          <cell r="AL28">
            <v>0</v>
          </cell>
          <cell r="AM28">
            <v>0</v>
          </cell>
          <cell r="AN28">
            <v>0</v>
          </cell>
          <cell r="AO28">
            <v>5</v>
          </cell>
          <cell r="AP28">
            <v>0</v>
          </cell>
          <cell r="AQ28">
            <v>5</v>
          </cell>
          <cell r="AR28">
            <v>0</v>
          </cell>
          <cell r="AS28">
            <v>0</v>
          </cell>
          <cell r="AT28">
            <v>0</v>
          </cell>
          <cell r="AU28">
            <v>0</v>
          </cell>
          <cell r="AV28">
            <v>0</v>
          </cell>
          <cell r="AW28">
            <v>5</v>
          </cell>
          <cell r="AX28">
            <v>5</v>
          </cell>
          <cell r="AY28">
            <v>0</v>
          </cell>
          <cell r="AZ28">
            <v>0</v>
          </cell>
          <cell r="BA28">
            <v>0</v>
          </cell>
          <cell r="BB28">
            <v>0</v>
          </cell>
          <cell r="BC28">
            <v>0</v>
          </cell>
          <cell r="BD28">
            <v>0</v>
          </cell>
          <cell r="BE28">
            <v>0</v>
          </cell>
          <cell r="BF28">
            <v>0</v>
          </cell>
          <cell r="BG28">
            <v>0</v>
          </cell>
          <cell r="BH28">
            <v>0</v>
          </cell>
          <cell r="BI28">
            <v>0</v>
          </cell>
          <cell r="BJ28">
            <v>20</v>
          </cell>
          <cell r="BK28">
            <v>10</v>
          </cell>
          <cell r="BL28">
            <v>0</v>
          </cell>
          <cell r="BM28">
            <v>0</v>
          </cell>
          <cell r="BN28">
            <v>5</v>
          </cell>
          <cell r="BO28">
            <v>0</v>
          </cell>
          <cell r="BP28">
            <v>5</v>
          </cell>
          <cell r="BQ28">
            <v>10</v>
          </cell>
          <cell r="BR28">
            <v>0</v>
          </cell>
          <cell r="BS28">
            <v>0</v>
          </cell>
          <cell r="BT28">
            <v>0</v>
          </cell>
          <cell r="BU28">
            <v>5</v>
          </cell>
          <cell r="BV28">
            <v>5</v>
          </cell>
          <cell r="BW28">
            <v>25</v>
          </cell>
          <cell r="BX28">
            <v>15</v>
          </cell>
          <cell r="BY28">
            <v>0</v>
          </cell>
          <cell r="BZ28">
            <v>5</v>
          </cell>
          <cell r="CA28">
            <v>5</v>
          </cell>
          <cell r="CB28">
            <v>5</v>
          </cell>
          <cell r="CC28">
            <v>0</v>
          </cell>
          <cell r="CD28">
            <v>10</v>
          </cell>
          <cell r="CE28">
            <v>0</v>
          </cell>
          <cell r="CF28">
            <v>0</v>
          </cell>
          <cell r="CG28">
            <v>0</v>
          </cell>
          <cell r="CH28">
            <v>5</v>
          </cell>
          <cell r="CI28">
            <v>5</v>
          </cell>
          <cell r="CJ28">
            <v>20</v>
          </cell>
          <cell r="CK28">
            <v>10</v>
          </cell>
          <cell r="CL28">
            <v>0</v>
          </cell>
          <cell r="CM28">
            <v>5</v>
          </cell>
          <cell r="CN28">
            <v>0</v>
          </cell>
          <cell r="CO28">
            <v>0</v>
          </cell>
          <cell r="CP28">
            <v>0</v>
          </cell>
          <cell r="CQ28">
            <v>5</v>
          </cell>
          <cell r="CR28">
            <v>0</v>
          </cell>
          <cell r="CS28">
            <v>0</v>
          </cell>
          <cell r="CT28">
            <v>0</v>
          </cell>
          <cell r="CU28">
            <v>5</v>
          </cell>
          <cell r="CV28">
            <v>0</v>
          </cell>
          <cell r="CW28">
            <v>5</v>
          </cell>
          <cell r="CX28">
            <v>0</v>
          </cell>
          <cell r="CY28">
            <v>0</v>
          </cell>
          <cell r="CZ28">
            <v>0</v>
          </cell>
          <cell r="DA28">
            <v>0</v>
          </cell>
          <cell r="DB28">
            <v>5</v>
          </cell>
          <cell r="DC28">
            <v>5</v>
          </cell>
          <cell r="DD28">
            <v>0</v>
          </cell>
          <cell r="DE28">
            <v>0</v>
          </cell>
          <cell r="DF28">
            <v>0</v>
          </cell>
          <cell r="DG28">
            <v>0</v>
          </cell>
          <cell r="DH28">
            <v>0</v>
          </cell>
          <cell r="DI28">
            <v>0</v>
          </cell>
          <cell r="DJ28">
            <v>5</v>
          </cell>
          <cell r="DK28">
            <v>0</v>
          </cell>
          <cell r="DL28">
            <v>0</v>
          </cell>
          <cell r="DM28">
            <v>0</v>
          </cell>
          <cell r="DN28">
            <v>0</v>
          </cell>
          <cell r="DO28">
            <v>0</v>
          </cell>
          <cell r="DP28">
            <v>5</v>
          </cell>
          <cell r="DQ28">
            <v>5</v>
          </cell>
          <cell r="DR28">
            <v>0</v>
          </cell>
          <cell r="DS28">
            <v>5</v>
          </cell>
          <cell r="DT28">
            <v>0</v>
          </cell>
          <cell r="DU28">
            <v>0</v>
          </cell>
          <cell r="DV28">
            <v>0</v>
          </cell>
          <cell r="DW28">
            <v>0</v>
          </cell>
          <cell r="DX28">
            <v>0</v>
          </cell>
          <cell r="DY28">
            <v>0</v>
          </cell>
          <cell r="DZ28">
            <v>0</v>
          </cell>
          <cell r="EA28">
            <v>0</v>
          </cell>
          <cell r="EB28">
            <v>0</v>
          </cell>
          <cell r="EC28">
            <v>0</v>
          </cell>
          <cell r="ED28">
            <v>55.6</v>
          </cell>
          <cell r="EE28">
            <v>100</v>
          </cell>
          <cell r="EF28">
            <v>5</v>
          </cell>
          <cell r="EG28">
            <v>0</v>
          </cell>
          <cell r="EH28">
            <v>0</v>
          </cell>
          <cell r="EI28">
            <v>0</v>
          </cell>
          <cell r="EJ28">
            <v>0</v>
          </cell>
          <cell r="EK28">
            <v>5</v>
          </cell>
          <cell r="EL28">
            <v>0</v>
          </cell>
          <cell r="EM28">
            <v>5</v>
          </cell>
          <cell r="EN28">
            <v>5</v>
          </cell>
          <cell r="EO28">
            <v>0</v>
          </cell>
          <cell r="EP28">
            <v>5</v>
          </cell>
          <cell r="EQ28">
            <v>0</v>
          </cell>
          <cell r="ER28">
            <v>0</v>
          </cell>
          <cell r="ES28">
            <v>0</v>
          </cell>
          <cell r="ET28">
            <v>0</v>
          </cell>
          <cell r="EU28">
            <v>0</v>
          </cell>
          <cell r="EV28">
            <v>0</v>
          </cell>
          <cell r="EW28">
            <v>0</v>
          </cell>
          <cell r="EX28">
            <v>0</v>
          </cell>
          <cell r="EY28">
            <v>10</v>
          </cell>
          <cell r="EZ28">
            <v>5</v>
          </cell>
          <cell r="FA28">
            <v>5</v>
          </cell>
          <cell r="FB28">
            <v>0</v>
          </cell>
          <cell r="FC28">
            <v>5</v>
          </cell>
          <cell r="FD28">
            <v>0</v>
          </cell>
          <cell r="FE28">
            <v>0</v>
          </cell>
          <cell r="FF28">
            <v>0</v>
          </cell>
          <cell r="FG28">
            <v>0</v>
          </cell>
          <cell r="FH28">
            <v>0</v>
          </cell>
          <cell r="FI28">
            <v>0</v>
          </cell>
          <cell r="FJ28">
            <v>0</v>
          </cell>
          <cell r="FK28">
            <v>0</v>
          </cell>
          <cell r="FL28">
            <v>5</v>
          </cell>
          <cell r="FM28">
            <v>0</v>
          </cell>
          <cell r="FN28">
            <v>0</v>
          </cell>
          <cell r="FO28">
            <v>0</v>
          </cell>
          <cell r="FP28">
            <v>0</v>
          </cell>
          <cell r="FQ28">
            <v>0</v>
          </cell>
          <cell r="FR28">
            <v>0</v>
          </cell>
          <cell r="FS28">
            <v>5</v>
          </cell>
          <cell r="FT28">
            <v>0</v>
          </cell>
          <cell r="FU28">
            <v>0</v>
          </cell>
          <cell r="FV28">
            <v>0</v>
          </cell>
          <cell r="FW28">
            <v>0</v>
          </cell>
          <cell r="FX28">
            <v>0</v>
          </cell>
          <cell r="FY28">
            <v>5</v>
          </cell>
          <cell r="FZ28">
            <v>0</v>
          </cell>
          <cell r="GA28">
            <v>0</v>
          </cell>
          <cell r="GB28">
            <v>0</v>
          </cell>
          <cell r="GC28">
            <v>0</v>
          </cell>
          <cell r="GD28">
            <v>0</v>
          </cell>
          <cell r="GE28">
            <v>5</v>
          </cell>
          <cell r="GF28">
            <v>0</v>
          </cell>
          <cell r="GG28">
            <v>0</v>
          </cell>
          <cell r="GH28">
            <v>5</v>
          </cell>
          <cell r="GI28">
            <v>0</v>
          </cell>
          <cell r="GJ28">
            <v>0</v>
          </cell>
          <cell r="GK28">
            <v>0</v>
          </cell>
          <cell r="GL28">
            <v>20</v>
          </cell>
          <cell r="GM28">
            <v>10</v>
          </cell>
          <cell r="GN28">
            <v>0</v>
          </cell>
          <cell r="GO28">
            <v>0</v>
          </cell>
          <cell r="GP28">
            <v>5</v>
          </cell>
          <cell r="GQ28">
            <v>0</v>
          </cell>
          <cell r="GR28">
            <v>5</v>
          </cell>
          <cell r="GS28">
            <v>15</v>
          </cell>
          <cell r="GT28">
            <v>5</v>
          </cell>
          <cell r="GU28">
            <v>0</v>
          </cell>
          <cell r="GV28">
            <v>0</v>
          </cell>
          <cell r="GW28">
            <v>5</v>
          </cell>
          <cell r="GX28">
            <v>5</v>
          </cell>
          <cell r="GY28">
            <v>25</v>
          </cell>
          <cell r="GZ28">
            <v>10</v>
          </cell>
          <cell r="HA28">
            <v>0</v>
          </cell>
          <cell r="HB28">
            <v>0</v>
          </cell>
          <cell r="HC28">
            <v>0</v>
          </cell>
          <cell r="HD28">
            <v>5</v>
          </cell>
          <cell r="HE28">
            <v>5</v>
          </cell>
          <cell r="HF28">
            <v>20</v>
          </cell>
          <cell r="HG28">
            <v>0</v>
          </cell>
          <cell r="HH28">
            <v>5</v>
          </cell>
          <cell r="HI28">
            <v>5</v>
          </cell>
          <cell r="HJ28">
            <v>5</v>
          </cell>
          <cell r="HK28">
            <v>5</v>
          </cell>
          <cell r="HL28">
            <v>15</v>
          </cell>
          <cell r="HM28">
            <v>5</v>
          </cell>
          <cell r="HN28">
            <v>0</v>
          </cell>
          <cell r="HO28">
            <v>0</v>
          </cell>
          <cell r="HP28">
            <v>0</v>
          </cell>
          <cell r="HQ28">
            <v>5</v>
          </cell>
          <cell r="HR28">
            <v>0</v>
          </cell>
          <cell r="HS28">
            <v>5</v>
          </cell>
          <cell r="HT28">
            <v>0</v>
          </cell>
          <cell r="HU28">
            <v>0</v>
          </cell>
          <cell r="HV28">
            <v>0</v>
          </cell>
          <cell r="HW28">
            <v>0</v>
          </cell>
          <cell r="HX28">
            <v>0</v>
          </cell>
          <cell r="HY28">
            <v>5</v>
          </cell>
          <cell r="HZ28">
            <v>0</v>
          </cell>
          <cell r="IA28">
            <v>0</v>
          </cell>
          <cell r="IB28">
            <v>0</v>
          </cell>
          <cell r="IC28">
            <v>0</v>
          </cell>
          <cell r="ID28">
            <v>0</v>
          </cell>
          <cell r="IE28">
            <v>0</v>
          </cell>
          <cell r="IF28">
            <v>0</v>
          </cell>
          <cell r="IG28">
            <v>5</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5903027</v>
          </cell>
          <cell r="IY28">
            <v>0</v>
          </cell>
          <cell r="IZ28">
            <v>0</v>
          </cell>
          <cell r="JA28">
            <v>0</v>
          </cell>
          <cell r="JB28">
            <v>0</v>
          </cell>
          <cell r="JC28">
            <v>0</v>
          </cell>
          <cell r="JD28">
            <v>0</v>
          </cell>
          <cell r="JE28">
            <v>0</v>
          </cell>
          <cell r="JF28">
            <v>54.5</v>
          </cell>
        </row>
        <row r="29">
          <cell r="A29">
            <v>5903050</v>
          </cell>
          <cell r="B29" t="str">
            <v>Nakusp</v>
          </cell>
          <cell r="C29">
            <v>750</v>
          </cell>
          <cell r="D29">
            <v>105</v>
          </cell>
          <cell r="E29">
            <v>20</v>
          </cell>
          <cell r="F29">
            <v>5</v>
          </cell>
          <cell r="G29">
            <v>5</v>
          </cell>
          <cell r="H29">
            <v>5</v>
          </cell>
          <cell r="I29">
            <v>5</v>
          </cell>
          <cell r="J29">
            <v>5</v>
          </cell>
          <cell r="K29">
            <v>30</v>
          </cell>
          <cell r="L29">
            <v>5</v>
          </cell>
          <cell r="M29">
            <v>5</v>
          </cell>
          <cell r="N29">
            <v>5</v>
          </cell>
          <cell r="O29">
            <v>5</v>
          </cell>
          <cell r="P29">
            <v>5</v>
          </cell>
          <cell r="Q29">
            <v>50</v>
          </cell>
          <cell r="R29">
            <v>10</v>
          </cell>
          <cell r="S29">
            <v>15</v>
          </cell>
          <cell r="T29">
            <v>10</v>
          </cell>
          <cell r="U29">
            <v>5</v>
          </cell>
          <cell r="V29">
            <v>15</v>
          </cell>
          <cell r="W29">
            <v>75</v>
          </cell>
          <cell r="X29">
            <v>45</v>
          </cell>
          <cell r="Y29">
            <v>10</v>
          </cell>
          <cell r="Z29">
            <v>10</v>
          </cell>
          <cell r="AA29">
            <v>15</v>
          </cell>
          <cell r="AB29">
            <v>10</v>
          </cell>
          <cell r="AC29">
            <v>5</v>
          </cell>
          <cell r="AD29">
            <v>30</v>
          </cell>
          <cell r="AE29">
            <v>15</v>
          </cell>
          <cell r="AF29">
            <v>5</v>
          </cell>
          <cell r="AG29">
            <v>5</v>
          </cell>
          <cell r="AH29">
            <v>5</v>
          </cell>
          <cell r="AI29">
            <v>5</v>
          </cell>
          <cell r="AJ29">
            <v>60</v>
          </cell>
          <cell r="AK29">
            <v>25</v>
          </cell>
          <cell r="AL29">
            <v>0</v>
          </cell>
          <cell r="AM29">
            <v>0</v>
          </cell>
          <cell r="AN29">
            <v>5</v>
          </cell>
          <cell r="AO29">
            <v>5</v>
          </cell>
          <cell r="AP29">
            <v>5</v>
          </cell>
          <cell r="AQ29">
            <v>30</v>
          </cell>
          <cell r="AR29">
            <v>5</v>
          </cell>
          <cell r="AS29">
            <v>5</v>
          </cell>
          <cell r="AT29">
            <v>5</v>
          </cell>
          <cell r="AU29">
            <v>5</v>
          </cell>
          <cell r="AV29">
            <v>10</v>
          </cell>
          <cell r="AW29">
            <v>90</v>
          </cell>
          <cell r="AX29">
            <v>25</v>
          </cell>
          <cell r="AY29">
            <v>10</v>
          </cell>
          <cell r="AZ29">
            <v>0</v>
          </cell>
          <cell r="BA29">
            <v>5</v>
          </cell>
          <cell r="BB29">
            <v>5</v>
          </cell>
          <cell r="BC29">
            <v>0</v>
          </cell>
          <cell r="BD29">
            <v>60</v>
          </cell>
          <cell r="BE29">
            <v>10</v>
          </cell>
          <cell r="BF29">
            <v>10</v>
          </cell>
          <cell r="BG29">
            <v>20</v>
          </cell>
          <cell r="BH29">
            <v>15</v>
          </cell>
          <cell r="BI29">
            <v>5</v>
          </cell>
          <cell r="BJ29">
            <v>95</v>
          </cell>
          <cell r="BK29">
            <v>45</v>
          </cell>
          <cell r="BL29">
            <v>10</v>
          </cell>
          <cell r="BM29">
            <v>15</v>
          </cell>
          <cell r="BN29">
            <v>5</v>
          </cell>
          <cell r="BO29">
            <v>5</v>
          </cell>
          <cell r="BP29">
            <v>15</v>
          </cell>
          <cell r="BQ29">
            <v>50</v>
          </cell>
          <cell r="BR29">
            <v>10</v>
          </cell>
          <cell r="BS29">
            <v>10</v>
          </cell>
          <cell r="BT29">
            <v>5</v>
          </cell>
          <cell r="BU29">
            <v>15</v>
          </cell>
          <cell r="BV29">
            <v>10</v>
          </cell>
          <cell r="BW29">
            <v>150</v>
          </cell>
          <cell r="BX29">
            <v>75</v>
          </cell>
          <cell r="BY29">
            <v>15</v>
          </cell>
          <cell r="BZ29">
            <v>20</v>
          </cell>
          <cell r="CA29">
            <v>20</v>
          </cell>
          <cell r="CB29">
            <v>15</v>
          </cell>
          <cell r="CC29">
            <v>5</v>
          </cell>
          <cell r="CD29">
            <v>70</v>
          </cell>
          <cell r="CE29">
            <v>10</v>
          </cell>
          <cell r="CF29">
            <v>25</v>
          </cell>
          <cell r="CG29">
            <v>15</v>
          </cell>
          <cell r="CH29">
            <v>10</v>
          </cell>
          <cell r="CI29">
            <v>10</v>
          </cell>
          <cell r="CJ29">
            <v>140</v>
          </cell>
          <cell r="CK29">
            <v>55</v>
          </cell>
          <cell r="CL29">
            <v>5</v>
          </cell>
          <cell r="CM29">
            <v>20</v>
          </cell>
          <cell r="CN29">
            <v>10</v>
          </cell>
          <cell r="CO29">
            <v>5</v>
          </cell>
          <cell r="CP29">
            <v>15</v>
          </cell>
          <cell r="CQ29">
            <v>50</v>
          </cell>
          <cell r="CR29">
            <v>10</v>
          </cell>
          <cell r="CS29">
            <v>10</v>
          </cell>
          <cell r="CT29">
            <v>5</v>
          </cell>
          <cell r="CU29">
            <v>15</v>
          </cell>
          <cell r="CV29">
            <v>10</v>
          </cell>
          <cell r="CW29">
            <v>35</v>
          </cell>
          <cell r="CX29">
            <v>5</v>
          </cell>
          <cell r="CY29">
            <v>5</v>
          </cell>
          <cell r="CZ29">
            <v>10</v>
          </cell>
          <cell r="DA29">
            <v>10</v>
          </cell>
          <cell r="DB29">
            <v>5</v>
          </cell>
          <cell r="DC29">
            <v>45</v>
          </cell>
          <cell r="DD29">
            <v>30</v>
          </cell>
          <cell r="DE29">
            <v>10</v>
          </cell>
          <cell r="DF29">
            <v>5</v>
          </cell>
          <cell r="DG29">
            <v>10</v>
          </cell>
          <cell r="DH29">
            <v>5</v>
          </cell>
          <cell r="DI29">
            <v>0</v>
          </cell>
          <cell r="DJ29">
            <v>10</v>
          </cell>
          <cell r="DK29">
            <v>5</v>
          </cell>
          <cell r="DL29">
            <v>5</v>
          </cell>
          <cell r="DM29">
            <v>0</v>
          </cell>
          <cell r="DN29">
            <v>5</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50.9</v>
          </cell>
          <cell r="EE29">
            <v>815</v>
          </cell>
          <cell r="EF29">
            <v>110</v>
          </cell>
          <cell r="EG29">
            <v>25</v>
          </cell>
          <cell r="EH29">
            <v>0</v>
          </cell>
          <cell r="EI29">
            <v>5</v>
          </cell>
          <cell r="EJ29">
            <v>10</v>
          </cell>
          <cell r="EK29">
            <v>10</v>
          </cell>
          <cell r="EL29">
            <v>10</v>
          </cell>
          <cell r="EM29">
            <v>35</v>
          </cell>
          <cell r="EN29">
            <v>15</v>
          </cell>
          <cell r="EO29">
            <v>10</v>
          </cell>
          <cell r="EP29">
            <v>5</v>
          </cell>
          <cell r="EQ29">
            <v>5</v>
          </cell>
          <cell r="ER29">
            <v>0</v>
          </cell>
          <cell r="ES29">
            <v>45</v>
          </cell>
          <cell r="ET29">
            <v>10</v>
          </cell>
          <cell r="EU29">
            <v>10</v>
          </cell>
          <cell r="EV29">
            <v>10</v>
          </cell>
          <cell r="EW29">
            <v>10</v>
          </cell>
          <cell r="EX29">
            <v>10</v>
          </cell>
          <cell r="EY29">
            <v>80</v>
          </cell>
          <cell r="EZ29">
            <v>50</v>
          </cell>
          <cell r="FA29">
            <v>10</v>
          </cell>
          <cell r="FB29">
            <v>20</v>
          </cell>
          <cell r="FC29">
            <v>10</v>
          </cell>
          <cell r="FD29">
            <v>5</v>
          </cell>
          <cell r="FE29">
            <v>10</v>
          </cell>
          <cell r="FF29">
            <v>30</v>
          </cell>
          <cell r="FG29">
            <v>0</v>
          </cell>
          <cell r="FH29">
            <v>5</v>
          </cell>
          <cell r="FI29">
            <v>5</v>
          </cell>
          <cell r="FJ29">
            <v>10</v>
          </cell>
          <cell r="FK29">
            <v>5</v>
          </cell>
          <cell r="FL29">
            <v>65</v>
          </cell>
          <cell r="FM29">
            <v>20</v>
          </cell>
          <cell r="FN29">
            <v>0</v>
          </cell>
          <cell r="FO29">
            <v>5</v>
          </cell>
          <cell r="FP29">
            <v>5</v>
          </cell>
          <cell r="FQ29">
            <v>5</v>
          </cell>
          <cell r="FR29">
            <v>5</v>
          </cell>
          <cell r="FS29">
            <v>40</v>
          </cell>
          <cell r="FT29">
            <v>5</v>
          </cell>
          <cell r="FU29">
            <v>5</v>
          </cell>
          <cell r="FV29">
            <v>10</v>
          </cell>
          <cell r="FW29">
            <v>10</v>
          </cell>
          <cell r="FX29">
            <v>5</v>
          </cell>
          <cell r="FY29">
            <v>85</v>
          </cell>
          <cell r="FZ29">
            <v>40</v>
          </cell>
          <cell r="GA29">
            <v>5</v>
          </cell>
          <cell r="GB29">
            <v>10</v>
          </cell>
          <cell r="GC29">
            <v>10</v>
          </cell>
          <cell r="GD29">
            <v>10</v>
          </cell>
          <cell r="GE29">
            <v>5</v>
          </cell>
          <cell r="GF29">
            <v>45</v>
          </cell>
          <cell r="GG29">
            <v>5</v>
          </cell>
          <cell r="GH29">
            <v>5</v>
          </cell>
          <cell r="GI29">
            <v>10</v>
          </cell>
          <cell r="GJ29">
            <v>20</v>
          </cell>
          <cell r="GK29">
            <v>10</v>
          </cell>
          <cell r="GL29">
            <v>130</v>
          </cell>
          <cell r="GM29">
            <v>60</v>
          </cell>
          <cell r="GN29">
            <v>10</v>
          </cell>
          <cell r="GO29">
            <v>10</v>
          </cell>
          <cell r="GP29">
            <v>10</v>
          </cell>
          <cell r="GQ29">
            <v>15</v>
          </cell>
          <cell r="GR29">
            <v>15</v>
          </cell>
          <cell r="GS29">
            <v>70</v>
          </cell>
          <cell r="GT29">
            <v>15</v>
          </cell>
          <cell r="GU29">
            <v>15</v>
          </cell>
          <cell r="GV29">
            <v>5</v>
          </cell>
          <cell r="GW29">
            <v>20</v>
          </cell>
          <cell r="GX29">
            <v>15</v>
          </cell>
          <cell r="GY29">
            <v>155</v>
          </cell>
          <cell r="GZ29">
            <v>75</v>
          </cell>
          <cell r="HA29">
            <v>15</v>
          </cell>
          <cell r="HB29">
            <v>20</v>
          </cell>
          <cell r="HC29">
            <v>20</v>
          </cell>
          <cell r="HD29">
            <v>15</v>
          </cell>
          <cell r="HE29">
            <v>10</v>
          </cell>
          <cell r="HF29">
            <v>80</v>
          </cell>
          <cell r="HG29">
            <v>15</v>
          </cell>
          <cell r="HH29">
            <v>10</v>
          </cell>
          <cell r="HI29">
            <v>20</v>
          </cell>
          <cell r="HJ29">
            <v>20</v>
          </cell>
          <cell r="HK29">
            <v>20</v>
          </cell>
          <cell r="HL29">
            <v>135</v>
          </cell>
          <cell r="HM29">
            <v>55</v>
          </cell>
          <cell r="HN29">
            <v>10</v>
          </cell>
          <cell r="HO29">
            <v>20</v>
          </cell>
          <cell r="HP29">
            <v>15</v>
          </cell>
          <cell r="HQ29">
            <v>10</v>
          </cell>
          <cell r="HR29">
            <v>10</v>
          </cell>
          <cell r="HS29">
            <v>50</v>
          </cell>
          <cell r="HT29">
            <v>15</v>
          </cell>
          <cell r="HU29">
            <v>5</v>
          </cell>
          <cell r="HV29">
            <v>5</v>
          </cell>
          <cell r="HW29">
            <v>15</v>
          </cell>
          <cell r="HX29">
            <v>5</v>
          </cell>
          <cell r="HY29">
            <v>30</v>
          </cell>
          <cell r="HZ29">
            <v>10</v>
          </cell>
          <cell r="IA29">
            <v>0</v>
          </cell>
          <cell r="IB29">
            <v>10</v>
          </cell>
          <cell r="IC29">
            <v>0</v>
          </cell>
          <cell r="ID29">
            <v>5</v>
          </cell>
          <cell r="IE29">
            <v>65</v>
          </cell>
          <cell r="IF29">
            <v>25</v>
          </cell>
          <cell r="IG29">
            <v>0</v>
          </cell>
          <cell r="IH29">
            <v>5</v>
          </cell>
          <cell r="II29">
            <v>10</v>
          </cell>
          <cell r="IJ29">
            <v>5</v>
          </cell>
          <cell r="IK29">
            <v>5</v>
          </cell>
          <cell r="IL29">
            <v>25</v>
          </cell>
          <cell r="IM29">
            <v>10</v>
          </cell>
          <cell r="IN29">
            <v>5</v>
          </cell>
          <cell r="IO29">
            <v>5</v>
          </cell>
          <cell r="IP29">
            <v>5</v>
          </cell>
          <cell r="IQ29">
            <v>0</v>
          </cell>
          <cell r="IR29">
            <v>15</v>
          </cell>
          <cell r="IS29">
            <v>10</v>
          </cell>
          <cell r="IT29">
            <v>0</v>
          </cell>
          <cell r="IU29">
            <v>5</v>
          </cell>
          <cell r="IV29">
            <v>5</v>
          </cell>
          <cell r="IW29">
            <v>0</v>
          </cell>
          <cell r="IX29">
            <v>5903050</v>
          </cell>
          <cell r="IY29">
            <v>0</v>
          </cell>
          <cell r="IZ29">
            <v>0</v>
          </cell>
          <cell r="JA29">
            <v>0</v>
          </cell>
          <cell r="JB29">
            <v>0</v>
          </cell>
          <cell r="JC29">
            <v>0</v>
          </cell>
          <cell r="JD29">
            <v>0</v>
          </cell>
          <cell r="JE29">
            <v>0</v>
          </cell>
          <cell r="JF29">
            <v>50.5</v>
          </cell>
        </row>
        <row r="30">
          <cell r="A30">
            <v>5901043</v>
          </cell>
          <cell r="B30" t="str">
            <v>Canal Flats</v>
          </cell>
          <cell r="C30">
            <v>375</v>
          </cell>
          <cell r="D30">
            <v>75</v>
          </cell>
          <cell r="E30">
            <v>30</v>
          </cell>
          <cell r="F30">
            <v>10</v>
          </cell>
          <cell r="G30">
            <v>5</v>
          </cell>
          <cell r="H30">
            <v>5</v>
          </cell>
          <cell r="I30">
            <v>5</v>
          </cell>
          <cell r="J30">
            <v>5</v>
          </cell>
          <cell r="K30">
            <v>15</v>
          </cell>
          <cell r="L30">
            <v>5</v>
          </cell>
          <cell r="M30">
            <v>10</v>
          </cell>
          <cell r="N30">
            <v>0</v>
          </cell>
          <cell r="O30">
            <v>0</v>
          </cell>
          <cell r="P30">
            <v>5</v>
          </cell>
          <cell r="Q30">
            <v>25</v>
          </cell>
          <cell r="R30">
            <v>0</v>
          </cell>
          <cell r="S30">
            <v>10</v>
          </cell>
          <cell r="T30">
            <v>5</v>
          </cell>
          <cell r="U30">
            <v>5</v>
          </cell>
          <cell r="V30">
            <v>5</v>
          </cell>
          <cell r="W30">
            <v>35</v>
          </cell>
          <cell r="X30">
            <v>25</v>
          </cell>
          <cell r="Y30">
            <v>0</v>
          </cell>
          <cell r="Z30">
            <v>10</v>
          </cell>
          <cell r="AA30">
            <v>5</v>
          </cell>
          <cell r="AB30">
            <v>0</v>
          </cell>
          <cell r="AC30">
            <v>5</v>
          </cell>
          <cell r="AD30">
            <v>15</v>
          </cell>
          <cell r="AE30">
            <v>5</v>
          </cell>
          <cell r="AF30">
            <v>5</v>
          </cell>
          <cell r="AG30">
            <v>5</v>
          </cell>
          <cell r="AH30">
            <v>0</v>
          </cell>
          <cell r="AI30">
            <v>5</v>
          </cell>
          <cell r="AJ30">
            <v>40</v>
          </cell>
          <cell r="AK30">
            <v>15</v>
          </cell>
          <cell r="AL30">
            <v>0</v>
          </cell>
          <cell r="AM30">
            <v>5</v>
          </cell>
          <cell r="AN30">
            <v>5</v>
          </cell>
          <cell r="AO30">
            <v>0</v>
          </cell>
          <cell r="AP30">
            <v>5</v>
          </cell>
          <cell r="AQ30">
            <v>25</v>
          </cell>
          <cell r="AR30">
            <v>5</v>
          </cell>
          <cell r="AS30">
            <v>10</v>
          </cell>
          <cell r="AT30">
            <v>0</v>
          </cell>
          <cell r="AU30">
            <v>5</v>
          </cell>
          <cell r="AV30">
            <v>5</v>
          </cell>
          <cell r="AW30">
            <v>50</v>
          </cell>
          <cell r="AX30">
            <v>30</v>
          </cell>
          <cell r="AY30">
            <v>5</v>
          </cell>
          <cell r="AZ30">
            <v>5</v>
          </cell>
          <cell r="BA30">
            <v>0</v>
          </cell>
          <cell r="BB30">
            <v>10</v>
          </cell>
          <cell r="BC30">
            <v>5</v>
          </cell>
          <cell r="BD30">
            <v>20</v>
          </cell>
          <cell r="BE30">
            <v>0</v>
          </cell>
          <cell r="BF30">
            <v>10</v>
          </cell>
          <cell r="BG30">
            <v>5</v>
          </cell>
          <cell r="BH30">
            <v>0</v>
          </cell>
          <cell r="BI30">
            <v>5</v>
          </cell>
          <cell r="BJ30">
            <v>65</v>
          </cell>
          <cell r="BK30">
            <v>30</v>
          </cell>
          <cell r="BL30">
            <v>10</v>
          </cell>
          <cell r="BM30">
            <v>5</v>
          </cell>
          <cell r="BN30">
            <v>10</v>
          </cell>
          <cell r="BO30">
            <v>0</v>
          </cell>
          <cell r="BP30">
            <v>5</v>
          </cell>
          <cell r="BQ30">
            <v>35</v>
          </cell>
          <cell r="BR30">
            <v>5</v>
          </cell>
          <cell r="BS30">
            <v>5</v>
          </cell>
          <cell r="BT30">
            <v>5</v>
          </cell>
          <cell r="BU30">
            <v>5</v>
          </cell>
          <cell r="BV30">
            <v>5</v>
          </cell>
          <cell r="BW30">
            <v>50</v>
          </cell>
          <cell r="BX30">
            <v>25</v>
          </cell>
          <cell r="BY30">
            <v>10</v>
          </cell>
          <cell r="BZ30">
            <v>5</v>
          </cell>
          <cell r="CA30">
            <v>10</v>
          </cell>
          <cell r="CB30">
            <v>5</v>
          </cell>
          <cell r="CC30">
            <v>0</v>
          </cell>
          <cell r="CD30">
            <v>20</v>
          </cell>
          <cell r="CE30">
            <v>0</v>
          </cell>
          <cell r="CF30">
            <v>5</v>
          </cell>
          <cell r="CG30">
            <v>5</v>
          </cell>
          <cell r="CH30">
            <v>5</v>
          </cell>
          <cell r="CI30">
            <v>10</v>
          </cell>
          <cell r="CJ30">
            <v>50</v>
          </cell>
          <cell r="CK30">
            <v>25</v>
          </cell>
          <cell r="CL30">
            <v>5</v>
          </cell>
          <cell r="CM30">
            <v>0</v>
          </cell>
          <cell r="CN30">
            <v>5</v>
          </cell>
          <cell r="CO30">
            <v>5</v>
          </cell>
          <cell r="CP30">
            <v>5</v>
          </cell>
          <cell r="CQ30">
            <v>25</v>
          </cell>
          <cell r="CR30">
            <v>5</v>
          </cell>
          <cell r="CS30">
            <v>5</v>
          </cell>
          <cell r="CT30">
            <v>5</v>
          </cell>
          <cell r="CU30">
            <v>5</v>
          </cell>
          <cell r="CV30">
            <v>5</v>
          </cell>
          <cell r="CW30">
            <v>10</v>
          </cell>
          <cell r="CX30">
            <v>0</v>
          </cell>
          <cell r="CY30">
            <v>0</v>
          </cell>
          <cell r="CZ30">
            <v>0</v>
          </cell>
          <cell r="DA30">
            <v>0</v>
          </cell>
          <cell r="DB30">
            <v>0</v>
          </cell>
          <cell r="DC30">
            <v>10</v>
          </cell>
          <cell r="DD30">
            <v>5</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41.5</v>
          </cell>
          <cell r="EE30">
            <v>340</v>
          </cell>
          <cell r="EF30">
            <v>60</v>
          </cell>
          <cell r="EG30">
            <v>20</v>
          </cell>
          <cell r="EH30">
            <v>5</v>
          </cell>
          <cell r="EI30">
            <v>0</v>
          </cell>
          <cell r="EJ30">
            <v>5</v>
          </cell>
          <cell r="EK30">
            <v>0</v>
          </cell>
          <cell r="EL30">
            <v>5</v>
          </cell>
          <cell r="EM30">
            <v>20</v>
          </cell>
          <cell r="EN30">
            <v>5</v>
          </cell>
          <cell r="EO30">
            <v>0</v>
          </cell>
          <cell r="EP30">
            <v>0</v>
          </cell>
          <cell r="EQ30">
            <v>5</v>
          </cell>
          <cell r="ER30">
            <v>0</v>
          </cell>
          <cell r="ES30">
            <v>20</v>
          </cell>
          <cell r="ET30">
            <v>5</v>
          </cell>
          <cell r="EU30">
            <v>5</v>
          </cell>
          <cell r="EV30">
            <v>10</v>
          </cell>
          <cell r="EW30">
            <v>0</v>
          </cell>
          <cell r="EX30">
            <v>0</v>
          </cell>
          <cell r="EY30">
            <v>35</v>
          </cell>
          <cell r="EZ30">
            <v>20</v>
          </cell>
          <cell r="FA30">
            <v>5</v>
          </cell>
          <cell r="FB30">
            <v>0</v>
          </cell>
          <cell r="FC30">
            <v>5</v>
          </cell>
          <cell r="FD30">
            <v>5</v>
          </cell>
          <cell r="FE30">
            <v>0</v>
          </cell>
          <cell r="FF30">
            <v>15</v>
          </cell>
          <cell r="FG30">
            <v>5</v>
          </cell>
          <cell r="FH30">
            <v>5</v>
          </cell>
          <cell r="FI30">
            <v>5</v>
          </cell>
          <cell r="FJ30">
            <v>0</v>
          </cell>
          <cell r="FK30">
            <v>5</v>
          </cell>
          <cell r="FL30">
            <v>45</v>
          </cell>
          <cell r="FM30">
            <v>20</v>
          </cell>
          <cell r="FN30">
            <v>5</v>
          </cell>
          <cell r="FO30">
            <v>5</v>
          </cell>
          <cell r="FP30">
            <v>5</v>
          </cell>
          <cell r="FQ30">
            <v>0</v>
          </cell>
          <cell r="FR30">
            <v>0</v>
          </cell>
          <cell r="FS30">
            <v>20</v>
          </cell>
          <cell r="FT30">
            <v>5</v>
          </cell>
          <cell r="FU30">
            <v>5</v>
          </cell>
          <cell r="FV30">
            <v>5</v>
          </cell>
          <cell r="FW30">
            <v>5</v>
          </cell>
          <cell r="FX30">
            <v>5</v>
          </cell>
          <cell r="FY30">
            <v>50</v>
          </cell>
          <cell r="FZ30">
            <v>30</v>
          </cell>
          <cell r="GA30">
            <v>5</v>
          </cell>
          <cell r="GB30">
            <v>5</v>
          </cell>
          <cell r="GC30">
            <v>10</v>
          </cell>
          <cell r="GD30">
            <v>10</v>
          </cell>
          <cell r="GE30">
            <v>5</v>
          </cell>
          <cell r="GF30">
            <v>20</v>
          </cell>
          <cell r="GG30">
            <v>0</v>
          </cell>
          <cell r="GH30">
            <v>5</v>
          </cell>
          <cell r="GI30">
            <v>5</v>
          </cell>
          <cell r="GJ30">
            <v>0</v>
          </cell>
          <cell r="GK30">
            <v>5</v>
          </cell>
          <cell r="GL30">
            <v>65</v>
          </cell>
          <cell r="GM30">
            <v>30</v>
          </cell>
          <cell r="GN30">
            <v>10</v>
          </cell>
          <cell r="GO30">
            <v>5</v>
          </cell>
          <cell r="GP30">
            <v>0</v>
          </cell>
          <cell r="GQ30">
            <v>10</v>
          </cell>
          <cell r="GR30">
            <v>10</v>
          </cell>
          <cell r="GS30">
            <v>40</v>
          </cell>
          <cell r="GT30">
            <v>10</v>
          </cell>
          <cell r="GU30">
            <v>10</v>
          </cell>
          <cell r="GV30">
            <v>5</v>
          </cell>
          <cell r="GW30">
            <v>10</v>
          </cell>
          <cell r="GX30">
            <v>5</v>
          </cell>
          <cell r="GY30">
            <v>55</v>
          </cell>
          <cell r="GZ30">
            <v>25</v>
          </cell>
          <cell r="HA30">
            <v>5</v>
          </cell>
          <cell r="HB30">
            <v>5</v>
          </cell>
          <cell r="HC30">
            <v>0</v>
          </cell>
          <cell r="HD30">
            <v>5</v>
          </cell>
          <cell r="HE30">
            <v>5</v>
          </cell>
          <cell r="HF30">
            <v>30</v>
          </cell>
          <cell r="HG30">
            <v>0</v>
          </cell>
          <cell r="HH30">
            <v>10</v>
          </cell>
          <cell r="HI30">
            <v>5</v>
          </cell>
          <cell r="HJ30">
            <v>5</v>
          </cell>
          <cell r="HK30">
            <v>5</v>
          </cell>
          <cell r="HL30">
            <v>35</v>
          </cell>
          <cell r="HM30">
            <v>20</v>
          </cell>
          <cell r="HN30">
            <v>5</v>
          </cell>
          <cell r="HO30">
            <v>5</v>
          </cell>
          <cell r="HP30">
            <v>5</v>
          </cell>
          <cell r="HQ30">
            <v>5</v>
          </cell>
          <cell r="HR30">
            <v>0</v>
          </cell>
          <cell r="HS30">
            <v>15</v>
          </cell>
          <cell r="HT30">
            <v>5</v>
          </cell>
          <cell r="HU30">
            <v>0</v>
          </cell>
          <cell r="HV30">
            <v>5</v>
          </cell>
          <cell r="HW30">
            <v>0</v>
          </cell>
          <cell r="HX30">
            <v>0</v>
          </cell>
          <cell r="HY30">
            <v>0</v>
          </cell>
          <cell r="HZ30">
            <v>0</v>
          </cell>
          <cell r="IA30">
            <v>5</v>
          </cell>
          <cell r="IB30">
            <v>0</v>
          </cell>
          <cell r="IC30">
            <v>0</v>
          </cell>
          <cell r="ID30">
            <v>0</v>
          </cell>
          <cell r="IE30">
            <v>5</v>
          </cell>
          <cell r="IF30">
            <v>5</v>
          </cell>
          <cell r="IG30">
            <v>5</v>
          </cell>
          <cell r="IH30">
            <v>5</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5901043</v>
          </cell>
          <cell r="IY30">
            <v>0</v>
          </cell>
          <cell r="IZ30">
            <v>0</v>
          </cell>
          <cell r="JA30">
            <v>0</v>
          </cell>
          <cell r="JB30">
            <v>0</v>
          </cell>
          <cell r="JC30">
            <v>0</v>
          </cell>
          <cell r="JD30">
            <v>0</v>
          </cell>
          <cell r="JE30">
            <v>0</v>
          </cell>
          <cell r="JF30">
            <v>41.4</v>
          </cell>
        </row>
        <row r="31">
          <cell r="A31">
            <v>5901019</v>
          </cell>
          <cell r="B31" t="str">
            <v>East Kootenay B</v>
          </cell>
          <cell r="C31">
            <v>920</v>
          </cell>
          <cell r="D31">
            <v>130</v>
          </cell>
          <cell r="E31">
            <v>40</v>
          </cell>
          <cell r="F31">
            <v>10</v>
          </cell>
          <cell r="G31">
            <v>10</v>
          </cell>
          <cell r="H31">
            <v>5</v>
          </cell>
          <cell r="I31">
            <v>5</v>
          </cell>
          <cell r="J31">
            <v>5</v>
          </cell>
          <cell r="K31">
            <v>45</v>
          </cell>
          <cell r="L31">
            <v>5</v>
          </cell>
          <cell r="M31">
            <v>10</v>
          </cell>
          <cell r="N31">
            <v>10</v>
          </cell>
          <cell r="O31">
            <v>10</v>
          </cell>
          <cell r="P31">
            <v>10</v>
          </cell>
          <cell r="Q31">
            <v>50</v>
          </cell>
          <cell r="R31">
            <v>10</v>
          </cell>
          <cell r="S31">
            <v>10</v>
          </cell>
          <cell r="T31">
            <v>10</v>
          </cell>
          <cell r="U31">
            <v>5</v>
          </cell>
          <cell r="V31">
            <v>10</v>
          </cell>
          <cell r="W31">
            <v>95</v>
          </cell>
          <cell r="X31">
            <v>55</v>
          </cell>
          <cell r="Y31">
            <v>10</v>
          </cell>
          <cell r="Z31">
            <v>10</v>
          </cell>
          <cell r="AA31">
            <v>15</v>
          </cell>
          <cell r="AB31">
            <v>10</v>
          </cell>
          <cell r="AC31">
            <v>10</v>
          </cell>
          <cell r="AD31">
            <v>40</v>
          </cell>
          <cell r="AE31">
            <v>10</v>
          </cell>
          <cell r="AF31">
            <v>15</v>
          </cell>
          <cell r="AG31">
            <v>5</v>
          </cell>
          <cell r="AH31">
            <v>10</v>
          </cell>
          <cell r="AI31">
            <v>5</v>
          </cell>
          <cell r="AJ31">
            <v>80</v>
          </cell>
          <cell r="AK31">
            <v>30</v>
          </cell>
          <cell r="AL31">
            <v>10</v>
          </cell>
          <cell r="AM31">
            <v>5</v>
          </cell>
          <cell r="AN31">
            <v>5</v>
          </cell>
          <cell r="AO31">
            <v>5</v>
          </cell>
          <cell r="AP31">
            <v>5</v>
          </cell>
          <cell r="AQ31">
            <v>50</v>
          </cell>
          <cell r="AR31">
            <v>5</v>
          </cell>
          <cell r="AS31">
            <v>15</v>
          </cell>
          <cell r="AT31">
            <v>10</v>
          </cell>
          <cell r="AU31">
            <v>10</v>
          </cell>
          <cell r="AV31">
            <v>10</v>
          </cell>
          <cell r="AW31">
            <v>100</v>
          </cell>
          <cell r="AX31">
            <v>50</v>
          </cell>
          <cell r="AY31">
            <v>10</v>
          </cell>
          <cell r="AZ31">
            <v>5</v>
          </cell>
          <cell r="BA31">
            <v>10</v>
          </cell>
          <cell r="BB31">
            <v>10</v>
          </cell>
          <cell r="BC31">
            <v>10</v>
          </cell>
          <cell r="BD31">
            <v>50</v>
          </cell>
          <cell r="BE31">
            <v>15</v>
          </cell>
          <cell r="BF31">
            <v>5</v>
          </cell>
          <cell r="BG31">
            <v>5</v>
          </cell>
          <cell r="BH31">
            <v>10</v>
          </cell>
          <cell r="BI31">
            <v>15</v>
          </cell>
          <cell r="BJ31">
            <v>160</v>
          </cell>
          <cell r="BK31">
            <v>70</v>
          </cell>
          <cell r="BL31">
            <v>5</v>
          </cell>
          <cell r="BM31">
            <v>20</v>
          </cell>
          <cell r="BN31">
            <v>5</v>
          </cell>
          <cell r="BO31">
            <v>15</v>
          </cell>
          <cell r="BP31">
            <v>10</v>
          </cell>
          <cell r="BQ31">
            <v>90</v>
          </cell>
          <cell r="BR31">
            <v>15</v>
          </cell>
          <cell r="BS31">
            <v>20</v>
          </cell>
          <cell r="BT31">
            <v>10</v>
          </cell>
          <cell r="BU31">
            <v>20</v>
          </cell>
          <cell r="BV31">
            <v>20</v>
          </cell>
          <cell r="BW31">
            <v>180</v>
          </cell>
          <cell r="BX31">
            <v>95</v>
          </cell>
          <cell r="BY31">
            <v>25</v>
          </cell>
          <cell r="BZ31">
            <v>25</v>
          </cell>
          <cell r="CA31">
            <v>15</v>
          </cell>
          <cell r="CB31">
            <v>20</v>
          </cell>
          <cell r="CC31">
            <v>15</v>
          </cell>
          <cell r="CD31">
            <v>85</v>
          </cell>
          <cell r="CE31">
            <v>25</v>
          </cell>
          <cell r="CF31">
            <v>15</v>
          </cell>
          <cell r="CG31">
            <v>10</v>
          </cell>
          <cell r="CH31">
            <v>15</v>
          </cell>
          <cell r="CI31">
            <v>15</v>
          </cell>
          <cell r="CJ31">
            <v>140</v>
          </cell>
          <cell r="CK31">
            <v>70</v>
          </cell>
          <cell r="CL31">
            <v>15</v>
          </cell>
          <cell r="CM31">
            <v>15</v>
          </cell>
          <cell r="CN31">
            <v>10</v>
          </cell>
          <cell r="CO31">
            <v>15</v>
          </cell>
          <cell r="CP31">
            <v>10</v>
          </cell>
          <cell r="CQ31">
            <v>50</v>
          </cell>
          <cell r="CR31">
            <v>15</v>
          </cell>
          <cell r="CS31">
            <v>5</v>
          </cell>
          <cell r="CT31">
            <v>5</v>
          </cell>
          <cell r="CU31">
            <v>5</v>
          </cell>
          <cell r="CV31">
            <v>5</v>
          </cell>
          <cell r="CW31">
            <v>25</v>
          </cell>
          <cell r="CX31">
            <v>10</v>
          </cell>
          <cell r="CY31">
            <v>5</v>
          </cell>
          <cell r="CZ31">
            <v>5</v>
          </cell>
          <cell r="DA31">
            <v>10</v>
          </cell>
          <cell r="DB31">
            <v>5</v>
          </cell>
          <cell r="DC31">
            <v>30</v>
          </cell>
          <cell r="DD31">
            <v>20</v>
          </cell>
          <cell r="DE31">
            <v>0</v>
          </cell>
          <cell r="DF31">
            <v>5</v>
          </cell>
          <cell r="DG31">
            <v>5</v>
          </cell>
          <cell r="DH31">
            <v>0</v>
          </cell>
          <cell r="DI31">
            <v>5</v>
          </cell>
          <cell r="DJ31">
            <v>0</v>
          </cell>
          <cell r="DK31">
            <v>0</v>
          </cell>
          <cell r="DL31">
            <v>0</v>
          </cell>
          <cell r="DM31">
            <v>0</v>
          </cell>
          <cell r="DN31">
            <v>5</v>
          </cell>
          <cell r="DO31">
            <v>0</v>
          </cell>
          <cell r="DP31">
            <v>0</v>
          </cell>
          <cell r="DQ31">
            <v>0</v>
          </cell>
          <cell r="DR31">
            <v>5</v>
          </cell>
          <cell r="DS31">
            <v>0</v>
          </cell>
          <cell r="DT31">
            <v>0</v>
          </cell>
          <cell r="DU31">
            <v>0</v>
          </cell>
          <cell r="DV31">
            <v>0</v>
          </cell>
          <cell r="DW31">
            <v>0</v>
          </cell>
          <cell r="DX31">
            <v>0</v>
          </cell>
          <cell r="DY31">
            <v>0</v>
          </cell>
          <cell r="DZ31">
            <v>0</v>
          </cell>
          <cell r="EA31">
            <v>0</v>
          </cell>
          <cell r="EB31">
            <v>0</v>
          </cell>
          <cell r="EC31">
            <v>0</v>
          </cell>
          <cell r="ED31">
            <v>48.6</v>
          </cell>
          <cell r="EE31">
            <v>830</v>
          </cell>
          <cell r="EF31">
            <v>125</v>
          </cell>
          <cell r="EG31">
            <v>45</v>
          </cell>
          <cell r="EH31">
            <v>5</v>
          </cell>
          <cell r="EI31">
            <v>10</v>
          </cell>
          <cell r="EJ31">
            <v>5</v>
          </cell>
          <cell r="EK31">
            <v>10</v>
          </cell>
          <cell r="EL31">
            <v>10</v>
          </cell>
          <cell r="EM31">
            <v>30</v>
          </cell>
          <cell r="EN31">
            <v>10</v>
          </cell>
          <cell r="EO31">
            <v>10</v>
          </cell>
          <cell r="EP31">
            <v>5</v>
          </cell>
          <cell r="EQ31">
            <v>0</v>
          </cell>
          <cell r="ER31">
            <v>5</v>
          </cell>
          <cell r="ES31">
            <v>50</v>
          </cell>
          <cell r="ET31">
            <v>5</v>
          </cell>
          <cell r="EU31">
            <v>10</v>
          </cell>
          <cell r="EV31">
            <v>10</v>
          </cell>
          <cell r="EW31">
            <v>10</v>
          </cell>
          <cell r="EX31">
            <v>15</v>
          </cell>
          <cell r="EY31">
            <v>75</v>
          </cell>
          <cell r="EZ31">
            <v>50</v>
          </cell>
          <cell r="FA31">
            <v>10</v>
          </cell>
          <cell r="FB31">
            <v>15</v>
          </cell>
          <cell r="FC31">
            <v>15</v>
          </cell>
          <cell r="FD31">
            <v>5</v>
          </cell>
          <cell r="FE31">
            <v>10</v>
          </cell>
          <cell r="FF31">
            <v>30</v>
          </cell>
          <cell r="FG31">
            <v>10</v>
          </cell>
          <cell r="FH31">
            <v>0</v>
          </cell>
          <cell r="FI31">
            <v>5</v>
          </cell>
          <cell r="FJ31">
            <v>5</v>
          </cell>
          <cell r="FK31">
            <v>5</v>
          </cell>
          <cell r="FL31">
            <v>70</v>
          </cell>
          <cell r="FM31">
            <v>35</v>
          </cell>
          <cell r="FN31">
            <v>5</v>
          </cell>
          <cell r="FO31">
            <v>5</v>
          </cell>
          <cell r="FP31">
            <v>10</v>
          </cell>
          <cell r="FQ31">
            <v>15</v>
          </cell>
          <cell r="FR31">
            <v>0</v>
          </cell>
          <cell r="FS31">
            <v>40</v>
          </cell>
          <cell r="FT31">
            <v>5</v>
          </cell>
          <cell r="FU31">
            <v>10</v>
          </cell>
          <cell r="FV31">
            <v>5</v>
          </cell>
          <cell r="FW31">
            <v>10</v>
          </cell>
          <cell r="FX31">
            <v>10</v>
          </cell>
          <cell r="FY31">
            <v>100</v>
          </cell>
          <cell r="FZ31">
            <v>40</v>
          </cell>
          <cell r="GA31">
            <v>5</v>
          </cell>
          <cell r="GB31">
            <v>5</v>
          </cell>
          <cell r="GC31">
            <v>10</v>
          </cell>
          <cell r="GD31">
            <v>10</v>
          </cell>
          <cell r="GE31">
            <v>10</v>
          </cell>
          <cell r="GF31">
            <v>65</v>
          </cell>
          <cell r="GG31">
            <v>10</v>
          </cell>
          <cell r="GH31">
            <v>15</v>
          </cell>
          <cell r="GI31">
            <v>10</v>
          </cell>
          <cell r="GJ31">
            <v>15</v>
          </cell>
          <cell r="GK31">
            <v>15</v>
          </cell>
          <cell r="GL31">
            <v>150</v>
          </cell>
          <cell r="GM31">
            <v>65</v>
          </cell>
          <cell r="GN31">
            <v>10</v>
          </cell>
          <cell r="GO31">
            <v>10</v>
          </cell>
          <cell r="GP31">
            <v>5</v>
          </cell>
          <cell r="GQ31">
            <v>20</v>
          </cell>
          <cell r="GR31">
            <v>15</v>
          </cell>
          <cell r="GS31">
            <v>85</v>
          </cell>
          <cell r="GT31">
            <v>15</v>
          </cell>
          <cell r="GU31">
            <v>25</v>
          </cell>
          <cell r="GV31">
            <v>15</v>
          </cell>
          <cell r="GW31">
            <v>15</v>
          </cell>
          <cell r="GX31">
            <v>15</v>
          </cell>
          <cell r="GY31">
            <v>155</v>
          </cell>
          <cell r="GZ31">
            <v>90</v>
          </cell>
          <cell r="HA31">
            <v>15</v>
          </cell>
          <cell r="HB31">
            <v>15</v>
          </cell>
          <cell r="HC31">
            <v>15</v>
          </cell>
          <cell r="HD31">
            <v>30</v>
          </cell>
          <cell r="HE31">
            <v>20</v>
          </cell>
          <cell r="HF31">
            <v>70</v>
          </cell>
          <cell r="HG31">
            <v>15</v>
          </cell>
          <cell r="HH31">
            <v>15</v>
          </cell>
          <cell r="HI31">
            <v>15</v>
          </cell>
          <cell r="HJ31">
            <v>20</v>
          </cell>
          <cell r="HK31">
            <v>10</v>
          </cell>
          <cell r="HL31">
            <v>110</v>
          </cell>
          <cell r="HM31">
            <v>55</v>
          </cell>
          <cell r="HN31">
            <v>10</v>
          </cell>
          <cell r="HO31">
            <v>10</v>
          </cell>
          <cell r="HP31">
            <v>15</v>
          </cell>
          <cell r="HQ31">
            <v>10</v>
          </cell>
          <cell r="HR31">
            <v>10</v>
          </cell>
          <cell r="HS31">
            <v>35</v>
          </cell>
          <cell r="HT31">
            <v>10</v>
          </cell>
          <cell r="HU31">
            <v>5</v>
          </cell>
          <cell r="HV31">
            <v>10</v>
          </cell>
          <cell r="HW31">
            <v>10</v>
          </cell>
          <cell r="HX31">
            <v>5</v>
          </cell>
          <cell r="HY31">
            <v>20</v>
          </cell>
          <cell r="HZ31">
            <v>0</v>
          </cell>
          <cell r="IA31">
            <v>10</v>
          </cell>
          <cell r="IB31">
            <v>0</v>
          </cell>
          <cell r="IC31">
            <v>0</v>
          </cell>
          <cell r="ID31">
            <v>5</v>
          </cell>
          <cell r="IE31">
            <v>25</v>
          </cell>
          <cell r="IF31">
            <v>15</v>
          </cell>
          <cell r="IG31">
            <v>5</v>
          </cell>
          <cell r="IH31">
            <v>5</v>
          </cell>
          <cell r="II31">
            <v>0</v>
          </cell>
          <cell r="IJ31">
            <v>0</v>
          </cell>
          <cell r="IK31">
            <v>5</v>
          </cell>
          <cell r="IL31">
            <v>10</v>
          </cell>
          <cell r="IM31">
            <v>5</v>
          </cell>
          <cell r="IN31">
            <v>0</v>
          </cell>
          <cell r="IO31">
            <v>0</v>
          </cell>
          <cell r="IP31">
            <v>0</v>
          </cell>
          <cell r="IQ31">
            <v>5</v>
          </cell>
          <cell r="IR31">
            <v>0</v>
          </cell>
          <cell r="IS31">
            <v>0</v>
          </cell>
          <cell r="IT31">
            <v>0</v>
          </cell>
          <cell r="IU31">
            <v>0</v>
          </cell>
          <cell r="IV31">
            <v>0</v>
          </cell>
          <cell r="IW31">
            <v>0</v>
          </cell>
          <cell r="IX31">
            <v>5901019</v>
          </cell>
          <cell r="IY31">
            <v>0</v>
          </cell>
          <cell r="IZ31">
            <v>0</v>
          </cell>
          <cell r="JA31">
            <v>0</v>
          </cell>
          <cell r="JB31">
            <v>0</v>
          </cell>
          <cell r="JC31">
            <v>0</v>
          </cell>
          <cell r="JD31">
            <v>0</v>
          </cell>
          <cell r="JE31">
            <v>0</v>
          </cell>
          <cell r="JF31">
            <v>48.2</v>
          </cell>
        </row>
        <row r="32">
          <cell r="A32">
            <v>5903039</v>
          </cell>
          <cell r="B32" t="str">
            <v>Central Kootenay D</v>
          </cell>
          <cell r="C32">
            <v>735</v>
          </cell>
          <cell r="D32">
            <v>105</v>
          </cell>
          <cell r="E32">
            <v>30</v>
          </cell>
          <cell r="F32">
            <v>10</v>
          </cell>
          <cell r="G32">
            <v>5</v>
          </cell>
          <cell r="H32">
            <v>5</v>
          </cell>
          <cell r="I32">
            <v>5</v>
          </cell>
          <cell r="J32">
            <v>5</v>
          </cell>
          <cell r="K32">
            <v>50</v>
          </cell>
          <cell r="L32">
            <v>10</v>
          </cell>
          <cell r="M32">
            <v>10</v>
          </cell>
          <cell r="N32">
            <v>5</v>
          </cell>
          <cell r="O32">
            <v>10</v>
          </cell>
          <cell r="P32">
            <v>10</v>
          </cell>
          <cell r="Q32">
            <v>30</v>
          </cell>
          <cell r="R32">
            <v>5</v>
          </cell>
          <cell r="S32">
            <v>5</v>
          </cell>
          <cell r="T32">
            <v>5</v>
          </cell>
          <cell r="U32">
            <v>5</v>
          </cell>
          <cell r="V32">
            <v>5</v>
          </cell>
          <cell r="W32">
            <v>60</v>
          </cell>
          <cell r="X32">
            <v>35</v>
          </cell>
          <cell r="Y32">
            <v>10</v>
          </cell>
          <cell r="Z32">
            <v>5</v>
          </cell>
          <cell r="AA32">
            <v>5</v>
          </cell>
          <cell r="AB32">
            <v>10</v>
          </cell>
          <cell r="AC32">
            <v>10</v>
          </cell>
          <cell r="AD32">
            <v>20</v>
          </cell>
          <cell r="AE32">
            <v>5</v>
          </cell>
          <cell r="AF32">
            <v>5</v>
          </cell>
          <cell r="AG32">
            <v>5</v>
          </cell>
          <cell r="AH32">
            <v>5</v>
          </cell>
          <cell r="AI32">
            <v>5</v>
          </cell>
          <cell r="AJ32">
            <v>45</v>
          </cell>
          <cell r="AK32">
            <v>15</v>
          </cell>
          <cell r="AL32">
            <v>0</v>
          </cell>
          <cell r="AM32">
            <v>5</v>
          </cell>
          <cell r="AN32">
            <v>0</v>
          </cell>
          <cell r="AO32">
            <v>5</v>
          </cell>
          <cell r="AP32">
            <v>0</v>
          </cell>
          <cell r="AQ32">
            <v>30</v>
          </cell>
          <cell r="AR32">
            <v>0</v>
          </cell>
          <cell r="AS32">
            <v>5</v>
          </cell>
          <cell r="AT32">
            <v>5</v>
          </cell>
          <cell r="AU32">
            <v>5</v>
          </cell>
          <cell r="AV32">
            <v>10</v>
          </cell>
          <cell r="AW32">
            <v>85</v>
          </cell>
          <cell r="AX32">
            <v>50</v>
          </cell>
          <cell r="AY32">
            <v>15</v>
          </cell>
          <cell r="AZ32">
            <v>5</v>
          </cell>
          <cell r="BA32">
            <v>15</v>
          </cell>
          <cell r="BB32">
            <v>15</v>
          </cell>
          <cell r="BC32">
            <v>5</v>
          </cell>
          <cell r="BD32">
            <v>35</v>
          </cell>
          <cell r="BE32">
            <v>10</v>
          </cell>
          <cell r="BF32">
            <v>5</v>
          </cell>
          <cell r="BG32">
            <v>0</v>
          </cell>
          <cell r="BH32">
            <v>10</v>
          </cell>
          <cell r="BI32">
            <v>10</v>
          </cell>
          <cell r="BJ32">
            <v>120</v>
          </cell>
          <cell r="BK32">
            <v>55</v>
          </cell>
          <cell r="BL32">
            <v>10</v>
          </cell>
          <cell r="BM32">
            <v>15</v>
          </cell>
          <cell r="BN32">
            <v>10</v>
          </cell>
          <cell r="BO32">
            <v>10</v>
          </cell>
          <cell r="BP32">
            <v>10</v>
          </cell>
          <cell r="BQ32">
            <v>65</v>
          </cell>
          <cell r="BR32">
            <v>10</v>
          </cell>
          <cell r="BS32">
            <v>15</v>
          </cell>
          <cell r="BT32">
            <v>10</v>
          </cell>
          <cell r="BU32">
            <v>25</v>
          </cell>
          <cell r="BV32">
            <v>5</v>
          </cell>
          <cell r="BW32">
            <v>165</v>
          </cell>
          <cell r="BX32">
            <v>85</v>
          </cell>
          <cell r="BY32">
            <v>15</v>
          </cell>
          <cell r="BZ32">
            <v>10</v>
          </cell>
          <cell r="CA32">
            <v>20</v>
          </cell>
          <cell r="CB32">
            <v>20</v>
          </cell>
          <cell r="CC32">
            <v>20</v>
          </cell>
          <cell r="CD32">
            <v>85</v>
          </cell>
          <cell r="CE32">
            <v>10</v>
          </cell>
          <cell r="CF32">
            <v>20</v>
          </cell>
          <cell r="CG32">
            <v>15</v>
          </cell>
          <cell r="CH32">
            <v>20</v>
          </cell>
          <cell r="CI32">
            <v>20</v>
          </cell>
          <cell r="CJ32">
            <v>140</v>
          </cell>
          <cell r="CK32">
            <v>60</v>
          </cell>
          <cell r="CL32">
            <v>10</v>
          </cell>
          <cell r="CM32">
            <v>15</v>
          </cell>
          <cell r="CN32">
            <v>10</v>
          </cell>
          <cell r="CO32">
            <v>15</v>
          </cell>
          <cell r="CP32">
            <v>10</v>
          </cell>
          <cell r="CQ32">
            <v>50</v>
          </cell>
          <cell r="CR32">
            <v>5</v>
          </cell>
          <cell r="CS32">
            <v>10</v>
          </cell>
          <cell r="CT32">
            <v>15</v>
          </cell>
          <cell r="CU32">
            <v>15</v>
          </cell>
          <cell r="CV32">
            <v>10</v>
          </cell>
          <cell r="CW32">
            <v>25</v>
          </cell>
          <cell r="CX32">
            <v>10</v>
          </cell>
          <cell r="CY32">
            <v>10</v>
          </cell>
          <cell r="CZ32">
            <v>5</v>
          </cell>
          <cell r="DA32">
            <v>5</v>
          </cell>
          <cell r="DB32">
            <v>5</v>
          </cell>
          <cell r="DC32">
            <v>15</v>
          </cell>
          <cell r="DD32">
            <v>10</v>
          </cell>
          <cell r="DE32">
            <v>0</v>
          </cell>
          <cell r="DF32">
            <v>5</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51.5</v>
          </cell>
          <cell r="EE32">
            <v>680</v>
          </cell>
          <cell r="EF32">
            <v>100</v>
          </cell>
          <cell r="EG32">
            <v>20</v>
          </cell>
          <cell r="EH32">
            <v>5</v>
          </cell>
          <cell r="EI32">
            <v>5</v>
          </cell>
          <cell r="EJ32">
            <v>5</v>
          </cell>
          <cell r="EK32">
            <v>0</v>
          </cell>
          <cell r="EL32">
            <v>5</v>
          </cell>
          <cell r="EM32">
            <v>30</v>
          </cell>
          <cell r="EN32">
            <v>10</v>
          </cell>
          <cell r="EO32">
            <v>5</v>
          </cell>
          <cell r="EP32">
            <v>0</v>
          </cell>
          <cell r="EQ32">
            <v>10</v>
          </cell>
          <cell r="ER32">
            <v>5</v>
          </cell>
          <cell r="ES32">
            <v>45</v>
          </cell>
          <cell r="ET32">
            <v>10</v>
          </cell>
          <cell r="EU32">
            <v>10</v>
          </cell>
          <cell r="EV32">
            <v>5</v>
          </cell>
          <cell r="EW32">
            <v>5</v>
          </cell>
          <cell r="EX32">
            <v>15</v>
          </cell>
          <cell r="EY32">
            <v>40</v>
          </cell>
          <cell r="EZ32">
            <v>25</v>
          </cell>
          <cell r="FA32">
            <v>5</v>
          </cell>
          <cell r="FB32">
            <v>5</v>
          </cell>
          <cell r="FC32">
            <v>0</v>
          </cell>
          <cell r="FD32">
            <v>5</v>
          </cell>
          <cell r="FE32">
            <v>5</v>
          </cell>
          <cell r="FF32">
            <v>15</v>
          </cell>
          <cell r="FG32">
            <v>5</v>
          </cell>
          <cell r="FH32">
            <v>0</v>
          </cell>
          <cell r="FI32">
            <v>5</v>
          </cell>
          <cell r="FJ32">
            <v>0</v>
          </cell>
          <cell r="FK32">
            <v>0</v>
          </cell>
          <cell r="FL32">
            <v>55</v>
          </cell>
          <cell r="FM32">
            <v>20</v>
          </cell>
          <cell r="FN32">
            <v>5</v>
          </cell>
          <cell r="FO32">
            <v>0</v>
          </cell>
          <cell r="FP32">
            <v>5</v>
          </cell>
          <cell r="FQ32">
            <v>5</v>
          </cell>
          <cell r="FR32">
            <v>5</v>
          </cell>
          <cell r="FS32">
            <v>35</v>
          </cell>
          <cell r="FT32">
            <v>10</v>
          </cell>
          <cell r="FU32">
            <v>10</v>
          </cell>
          <cell r="FV32">
            <v>5</v>
          </cell>
          <cell r="FW32">
            <v>5</v>
          </cell>
          <cell r="FX32">
            <v>10</v>
          </cell>
          <cell r="FY32">
            <v>75</v>
          </cell>
          <cell r="FZ32">
            <v>45</v>
          </cell>
          <cell r="GA32">
            <v>5</v>
          </cell>
          <cell r="GB32">
            <v>10</v>
          </cell>
          <cell r="GC32">
            <v>10</v>
          </cell>
          <cell r="GD32">
            <v>10</v>
          </cell>
          <cell r="GE32">
            <v>10</v>
          </cell>
          <cell r="GF32">
            <v>30</v>
          </cell>
          <cell r="GG32">
            <v>5</v>
          </cell>
          <cell r="GH32">
            <v>10</v>
          </cell>
          <cell r="GI32">
            <v>10</v>
          </cell>
          <cell r="GJ32">
            <v>5</v>
          </cell>
          <cell r="GK32">
            <v>0</v>
          </cell>
          <cell r="GL32">
            <v>110</v>
          </cell>
          <cell r="GM32">
            <v>40</v>
          </cell>
          <cell r="GN32">
            <v>10</v>
          </cell>
          <cell r="GO32">
            <v>5</v>
          </cell>
          <cell r="GP32">
            <v>10</v>
          </cell>
          <cell r="GQ32">
            <v>10</v>
          </cell>
          <cell r="GR32">
            <v>5</v>
          </cell>
          <cell r="GS32">
            <v>65</v>
          </cell>
          <cell r="GT32">
            <v>10</v>
          </cell>
          <cell r="GU32">
            <v>15</v>
          </cell>
          <cell r="GV32">
            <v>10</v>
          </cell>
          <cell r="GW32">
            <v>25</v>
          </cell>
          <cell r="GX32">
            <v>10</v>
          </cell>
          <cell r="GY32">
            <v>155</v>
          </cell>
          <cell r="GZ32">
            <v>70</v>
          </cell>
          <cell r="HA32">
            <v>10</v>
          </cell>
          <cell r="HB32">
            <v>25</v>
          </cell>
          <cell r="HC32">
            <v>20</v>
          </cell>
          <cell r="HD32">
            <v>5</v>
          </cell>
          <cell r="HE32">
            <v>10</v>
          </cell>
          <cell r="HF32">
            <v>80</v>
          </cell>
          <cell r="HG32">
            <v>20</v>
          </cell>
          <cell r="HH32">
            <v>15</v>
          </cell>
          <cell r="HI32">
            <v>15</v>
          </cell>
          <cell r="HJ32">
            <v>20</v>
          </cell>
          <cell r="HK32">
            <v>15</v>
          </cell>
          <cell r="HL32">
            <v>120</v>
          </cell>
          <cell r="HM32">
            <v>65</v>
          </cell>
          <cell r="HN32">
            <v>15</v>
          </cell>
          <cell r="HO32">
            <v>15</v>
          </cell>
          <cell r="HP32">
            <v>10</v>
          </cell>
          <cell r="HQ32">
            <v>5</v>
          </cell>
          <cell r="HR32">
            <v>15</v>
          </cell>
          <cell r="HS32">
            <v>40</v>
          </cell>
          <cell r="HT32">
            <v>10</v>
          </cell>
          <cell r="HU32">
            <v>10</v>
          </cell>
          <cell r="HV32">
            <v>10</v>
          </cell>
          <cell r="HW32">
            <v>10</v>
          </cell>
          <cell r="HX32">
            <v>5</v>
          </cell>
          <cell r="HY32">
            <v>15</v>
          </cell>
          <cell r="HZ32">
            <v>5</v>
          </cell>
          <cell r="IA32">
            <v>5</v>
          </cell>
          <cell r="IB32">
            <v>0</v>
          </cell>
          <cell r="IC32">
            <v>5</v>
          </cell>
          <cell r="ID32">
            <v>5</v>
          </cell>
          <cell r="IE32">
            <v>25</v>
          </cell>
          <cell r="IF32">
            <v>10</v>
          </cell>
          <cell r="IG32">
            <v>5</v>
          </cell>
          <cell r="IH32">
            <v>5</v>
          </cell>
          <cell r="II32">
            <v>5</v>
          </cell>
          <cell r="IJ32">
            <v>5</v>
          </cell>
          <cell r="IK32">
            <v>0</v>
          </cell>
          <cell r="IL32">
            <v>5</v>
          </cell>
          <cell r="IM32">
            <v>5</v>
          </cell>
          <cell r="IN32">
            <v>0</v>
          </cell>
          <cell r="IO32">
            <v>0</v>
          </cell>
          <cell r="IP32">
            <v>0</v>
          </cell>
          <cell r="IQ32">
            <v>0</v>
          </cell>
          <cell r="IR32">
            <v>5</v>
          </cell>
          <cell r="IS32">
            <v>5</v>
          </cell>
          <cell r="IT32">
            <v>0</v>
          </cell>
          <cell r="IU32">
            <v>0</v>
          </cell>
          <cell r="IV32">
            <v>0</v>
          </cell>
          <cell r="IW32">
            <v>0</v>
          </cell>
          <cell r="IX32">
            <v>5903039</v>
          </cell>
          <cell r="IY32">
            <v>0</v>
          </cell>
          <cell r="IZ32">
            <v>0</v>
          </cell>
          <cell r="JA32">
            <v>5</v>
          </cell>
          <cell r="JB32">
            <v>0</v>
          </cell>
          <cell r="JC32">
            <v>0</v>
          </cell>
          <cell r="JD32">
            <v>0</v>
          </cell>
          <cell r="JE32">
            <v>0</v>
          </cell>
          <cell r="JF32">
            <v>52.1</v>
          </cell>
        </row>
        <row r="33">
          <cell r="A33">
            <v>5939007</v>
          </cell>
          <cell r="B33" t="str">
            <v>Golden</v>
          </cell>
          <cell r="C33">
            <v>1875</v>
          </cell>
          <cell r="D33">
            <v>315</v>
          </cell>
          <cell r="E33">
            <v>110</v>
          </cell>
          <cell r="F33">
            <v>30</v>
          </cell>
          <cell r="G33">
            <v>15</v>
          </cell>
          <cell r="H33">
            <v>30</v>
          </cell>
          <cell r="I33">
            <v>20</v>
          </cell>
          <cell r="J33">
            <v>20</v>
          </cell>
          <cell r="K33">
            <v>105</v>
          </cell>
          <cell r="L33">
            <v>25</v>
          </cell>
          <cell r="M33">
            <v>30</v>
          </cell>
          <cell r="N33">
            <v>10</v>
          </cell>
          <cell r="O33">
            <v>20</v>
          </cell>
          <cell r="P33">
            <v>20</v>
          </cell>
          <cell r="Q33">
            <v>100</v>
          </cell>
          <cell r="R33">
            <v>10</v>
          </cell>
          <cell r="S33">
            <v>20</v>
          </cell>
          <cell r="T33">
            <v>25</v>
          </cell>
          <cell r="U33">
            <v>25</v>
          </cell>
          <cell r="V33">
            <v>20</v>
          </cell>
          <cell r="W33">
            <v>230</v>
          </cell>
          <cell r="X33">
            <v>120</v>
          </cell>
          <cell r="Y33">
            <v>20</v>
          </cell>
          <cell r="Z33">
            <v>30</v>
          </cell>
          <cell r="AA33">
            <v>30</v>
          </cell>
          <cell r="AB33">
            <v>20</v>
          </cell>
          <cell r="AC33">
            <v>20</v>
          </cell>
          <cell r="AD33">
            <v>110</v>
          </cell>
          <cell r="AE33">
            <v>15</v>
          </cell>
          <cell r="AF33">
            <v>25</v>
          </cell>
          <cell r="AG33">
            <v>25</v>
          </cell>
          <cell r="AH33">
            <v>25</v>
          </cell>
          <cell r="AI33">
            <v>25</v>
          </cell>
          <cell r="AJ33">
            <v>310</v>
          </cell>
          <cell r="AK33">
            <v>150</v>
          </cell>
          <cell r="AL33">
            <v>30</v>
          </cell>
          <cell r="AM33">
            <v>35</v>
          </cell>
          <cell r="AN33">
            <v>25</v>
          </cell>
          <cell r="AO33">
            <v>25</v>
          </cell>
          <cell r="AP33">
            <v>30</v>
          </cell>
          <cell r="AQ33">
            <v>165</v>
          </cell>
          <cell r="AR33">
            <v>35</v>
          </cell>
          <cell r="AS33">
            <v>35</v>
          </cell>
          <cell r="AT33">
            <v>25</v>
          </cell>
          <cell r="AU33">
            <v>30</v>
          </cell>
          <cell r="AV33">
            <v>35</v>
          </cell>
          <cell r="AW33">
            <v>265</v>
          </cell>
          <cell r="AX33">
            <v>150</v>
          </cell>
          <cell r="AY33">
            <v>35</v>
          </cell>
          <cell r="AZ33">
            <v>35</v>
          </cell>
          <cell r="BA33">
            <v>25</v>
          </cell>
          <cell r="BB33">
            <v>25</v>
          </cell>
          <cell r="BC33">
            <v>30</v>
          </cell>
          <cell r="BD33">
            <v>115</v>
          </cell>
          <cell r="BE33">
            <v>25</v>
          </cell>
          <cell r="BF33">
            <v>25</v>
          </cell>
          <cell r="BG33">
            <v>20</v>
          </cell>
          <cell r="BH33">
            <v>25</v>
          </cell>
          <cell r="BI33">
            <v>20</v>
          </cell>
          <cell r="BJ33">
            <v>320</v>
          </cell>
          <cell r="BK33">
            <v>150</v>
          </cell>
          <cell r="BL33">
            <v>20</v>
          </cell>
          <cell r="BM33">
            <v>30</v>
          </cell>
          <cell r="BN33">
            <v>35</v>
          </cell>
          <cell r="BO33">
            <v>30</v>
          </cell>
          <cell r="BP33">
            <v>35</v>
          </cell>
          <cell r="BQ33">
            <v>170</v>
          </cell>
          <cell r="BR33">
            <v>30</v>
          </cell>
          <cell r="BS33">
            <v>30</v>
          </cell>
          <cell r="BT33">
            <v>35</v>
          </cell>
          <cell r="BU33">
            <v>35</v>
          </cell>
          <cell r="BV33">
            <v>40</v>
          </cell>
          <cell r="BW33">
            <v>245</v>
          </cell>
          <cell r="BX33">
            <v>140</v>
          </cell>
          <cell r="BY33">
            <v>25</v>
          </cell>
          <cell r="BZ33">
            <v>35</v>
          </cell>
          <cell r="CA33">
            <v>25</v>
          </cell>
          <cell r="CB33">
            <v>25</v>
          </cell>
          <cell r="CC33">
            <v>30</v>
          </cell>
          <cell r="CD33">
            <v>105</v>
          </cell>
          <cell r="CE33">
            <v>30</v>
          </cell>
          <cell r="CF33">
            <v>15</v>
          </cell>
          <cell r="CG33">
            <v>30</v>
          </cell>
          <cell r="CH33">
            <v>20</v>
          </cell>
          <cell r="CI33">
            <v>10</v>
          </cell>
          <cell r="CJ33">
            <v>130</v>
          </cell>
          <cell r="CK33">
            <v>50</v>
          </cell>
          <cell r="CL33">
            <v>10</v>
          </cell>
          <cell r="CM33">
            <v>10</v>
          </cell>
          <cell r="CN33">
            <v>10</v>
          </cell>
          <cell r="CO33">
            <v>10</v>
          </cell>
          <cell r="CP33">
            <v>5</v>
          </cell>
          <cell r="CQ33">
            <v>50</v>
          </cell>
          <cell r="CR33">
            <v>10</v>
          </cell>
          <cell r="CS33">
            <v>10</v>
          </cell>
          <cell r="CT33">
            <v>15</v>
          </cell>
          <cell r="CU33">
            <v>10</v>
          </cell>
          <cell r="CV33">
            <v>10</v>
          </cell>
          <cell r="CW33">
            <v>30</v>
          </cell>
          <cell r="CX33">
            <v>10</v>
          </cell>
          <cell r="CY33">
            <v>5</v>
          </cell>
          <cell r="CZ33">
            <v>5</v>
          </cell>
          <cell r="DA33">
            <v>5</v>
          </cell>
          <cell r="DB33">
            <v>5</v>
          </cell>
          <cell r="DC33">
            <v>55</v>
          </cell>
          <cell r="DD33">
            <v>35</v>
          </cell>
          <cell r="DE33">
            <v>5</v>
          </cell>
          <cell r="DF33">
            <v>10</v>
          </cell>
          <cell r="DG33">
            <v>10</v>
          </cell>
          <cell r="DH33">
            <v>5</v>
          </cell>
          <cell r="DI33">
            <v>5</v>
          </cell>
          <cell r="DJ33">
            <v>20</v>
          </cell>
          <cell r="DK33">
            <v>5</v>
          </cell>
          <cell r="DL33">
            <v>5</v>
          </cell>
          <cell r="DM33">
            <v>0</v>
          </cell>
          <cell r="DN33">
            <v>5</v>
          </cell>
          <cell r="DO33">
            <v>5</v>
          </cell>
          <cell r="DP33">
            <v>5</v>
          </cell>
          <cell r="DQ33">
            <v>5</v>
          </cell>
          <cell r="DR33">
            <v>0</v>
          </cell>
          <cell r="DS33">
            <v>0</v>
          </cell>
          <cell r="DT33">
            <v>0</v>
          </cell>
          <cell r="DU33">
            <v>0</v>
          </cell>
          <cell r="DV33">
            <v>0</v>
          </cell>
          <cell r="DW33">
            <v>0</v>
          </cell>
          <cell r="DX33">
            <v>0</v>
          </cell>
          <cell r="DY33">
            <v>0</v>
          </cell>
          <cell r="DZ33">
            <v>5</v>
          </cell>
          <cell r="EA33">
            <v>0</v>
          </cell>
          <cell r="EB33">
            <v>0</v>
          </cell>
          <cell r="EC33">
            <v>0</v>
          </cell>
          <cell r="ED33">
            <v>37.5</v>
          </cell>
          <cell r="EE33">
            <v>1825</v>
          </cell>
          <cell r="EF33">
            <v>305</v>
          </cell>
          <cell r="EG33">
            <v>100</v>
          </cell>
          <cell r="EH33">
            <v>25</v>
          </cell>
          <cell r="EI33">
            <v>15</v>
          </cell>
          <cell r="EJ33">
            <v>20</v>
          </cell>
          <cell r="EK33">
            <v>20</v>
          </cell>
          <cell r="EL33">
            <v>25</v>
          </cell>
          <cell r="EM33">
            <v>110</v>
          </cell>
          <cell r="EN33">
            <v>20</v>
          </cell>
          <cell r="EO33">
            <v>25</v>
          </cell>
          <cell r="EP33">
            <v>15</v>
          </cell>
          <cell r="EQ33">
            <v>25</v>
          </cell>
          <cell r="ER33">
            <v>30</v>
          </cell>
          <cell r="ES33">
            <v>95</v>
          </cell>
          <cell r="ET33">
            <v>35</v>
          </cell>
          <cell r="EU33">
            <v>20</v>
          </cell>
          <cell r="EV33">
            <v>10</v>
          </cell>
          <cell r="EW33">
            <v>20</v>
          </cell>
          <cell r="EX33">
            <v>15</v>
          </cell>
          <cell r="EY33">
            <v>205</v>
          </cell>
          <cell r="EZ33">
            <v>120</v>
          </cell>
          <cell r="FA33">
            <v>30</v>
          </cell>
          <cell r="FB33">
            <v>20</v>
          </cell>
          <cell r="FC33">
            <v>20</v>
          </cell>
          <cell r="FD33">
            <v>25</v>
          </cell>
          <cell r="FE33">
            <v>20</v>
          </cell>
          <cell r="FF33">
            <v>90</v>
          </cell>
          <cell r="FG33">
            <v>15</v>
          </cell>
          <cell r="FH33">
            <v>20</v>
          </cell>
          <cell r="FI33">
            <v>15</v>
          </cell>
          <cell r="FJ33">
            <v>15</v>
          </cell>
          <cell r="FK33">
            <v>20</v>
          </cell>
          <cell r="FL33">
            <v>290</v>
          </cell>
          <cell r="FM33">
            <v>140</v>
          </cell>
          <cell r="FN33">
            <v>25</v>
          </cell>
          <cell r="FO33">
            <v>15</v>
          </cell>
          <cell r="FP33">
            <v>35</v>
          </cell>
          <cell r="FQ33">
            <v>40</v>
          </cell>
          <cell r="FR33">
            <v>25</v>
          </cell>
          <cell r="FS33">
            <v>150</v>
          </cell>
          <cell r="FT33">
            <v>35</v>
          </cell>
          <cell r="FU33">
            <v>30</v>
          </cell>
          <cell r="FV33">
            <v>30</v>
          </cell>
          <cell r="FW33">
            <v>25</v>
          </cell>
          <cell r="FX33">
            <v>40</v>
          </cell>
          <cell r="FY33">
            <v>275</v>
          </cell>
          <cell r="FZ33">
            <v>145</v>
          </cell>
          <cell r="GA33">
            <v>20</v>
          </cell>
          <cell r="GB33">
            <v>35</v>
          </cell>
          <cell r="GC33">
            <v>40</v>
          </cell>
          <cell r="GD33">
            <v>25</v>
          </cell>
          <cell r="GE33">
            <v>25</v>
          </cell>
          <cell r="GF33">
            <v>130</v>
          </cell>
          <cell r="GG33">
            <v>30</v>
          </cell>
          <cell r="GH33">
            <v>25</v>
          </cell>
          <cell r="GI33">
            <v>25</v>
          </cell>
          <cell r="GJ33">
            <v>30</v>
          </cell>
          <cell r="GK33">
            <v>25</v>
          </cell>
          <cell r="GL33">
            <v>280</v>
          </cell>
          <cell r="GM33">
            <v>120</v>
          </cell>
          <cell r="GN33">
            <v>15</v>
          </cell>
          <cell r="GO33">
            <v>20</v>
          </cell>
          <cell r="GP33">
            <v>35</v>
          </cell>
          <cell r="GQ33">
            <v>30</v>
          </cell>
          <cell r="GR33">
            <v>25</v>
          </cell>
          <cell r="GS33">
            <v>155</v>
          </cell>
          <cell r="GT33">
            <v>40</v>
          </cell>
          <cell r="GU33">
            <v>25</v>
          </cell>
          <cell r="GV33">
            <v>35</v>
          </cell>
          <cell r="GW33">
            <v>35</v>
          </cell>
          <cell r="GX33">
            <v>25</v>
          </cell>
          <cell r="GY33">
            <v>195</v>
          </cell>
          <cell r="GZ33">
            <v>100</v>
          </cell>
          <cell r="HA33">
            <v>15</v>
          </cell>
          <cell r="HB33">
            <v>25</v>
          </cell>
          <cell r="HC33">
            <v>25</v>
          </cell>
          <cell r="HD33">
            <v>25</v>
          </cell>
          <cell r="HE33">
            <v>10</v>
          </cell>
          <cell r="HF33">
            <v>95</v>
          </cell>
          <cell r="HG33">
            <v>25</v>
          </cell>
          <cell r="HH33">
            <v>15</v>
          </cell>
          <cell r="HI33">
            <v>20</v>
          </cell>
          <cell r="HJ33">
            <v>20</v>
          </cell>
          <cell r="HK33">
            <v>10</v>
          </cell>
          <cell r="HL33">
            <v>180</v>
          </cell>
          <cell r="HM33">
            <v>75</v>
          </cell>
          <cell r="HN33">
            <v>15</v>
          </cell>
          <cell r="HO33">
            <v>15</v>
          </cell>
          <cell r="HP33">
            <v>15</v>
          </cell>
          <cell r="HQ33">
            <v>10</v>
          </cell>
          <cell r="HR33">
            <v>25</v>
          </cell>
          <cell r="HS33">
            <v>60</v>
          </cell>
          <cell r="HT33">
            <v>10</v>
          </cell>
          <cell r="HU33">
            <v>10</v>
          </cell>
          <cell r="HV33">
            <v>5</v>
          </cell>
          <cell r="HW33">
            <v>20</v>
          </cell>
          <cell r="HX33">
            <v>15</v>
          </cell>
          <cell r="HY33">
            <v>45</v>
          </cell>
          <cell r="HZ33">
            <v>10</v>
          </cell>
          <cell r="IA33">
            <v>15</v>
          </cell>
          <cell r="IB33">
            <v>10</v>
          </cell>
          <cell r="IC33">
            <v>5</v>
          </cell>
          <cell r="ID33">
            <v>10</v>
          </cell>
          <cell r="IE33">
            <v>90</v>
          </cell>
          <cell r="IF33">
            <v>55</v>
          </cell>
          <cell r="IG33">
            <v>15</v>
          </cell>
          <cell r="IH33">
            <v>5</v>
          </cell>
          <cell r="II33">
            <v>10</v>
          </cell>
          <cell r="IJ33">
            <v>5</v>
          </cell>
          <cell r="IK33">
            <v>15</v>
          </cell>
          <cell r="IL33">
            <v>35</v>
          </cell>
          <cell r="IM33">
            <v>10</v>
          </cell>
          <cell r="IN33">
            <v>10</v>
          </cell>
          <cell r="IO33">
            <v>5</v>
          </cell>
          <cell r="IP33">
            <v>5</v>
          </cell>
          <cell r="IQ33">
            <v>5</v>
          </cell>
          <cell r="IR33">
            <v>5</v>
          </cell>
          <cell r="IS33">
            <v>5</v>
          </cell>
          <cell r="IT33">
            <v>0</v>
          </cell>
          <cell r="IU33">
            <v>0</v>
          </cell>
          <cell r="IV33">
            <v>0</v>
          </cell>
          <cell r="IW33">
            <v>0</v>
          </cell>
          <cell r="IX33">
            <v>5939007</v>
          </cell>
          <cell r="IY33">
            <v>5</v>
          </cell>
          <cell r="IZ33">
            <v>5</v>
          </cell>
          <cell r="JA33">
            <v>5</v>
          </cell>
          <cell r="JB33">
            <v>0</v>
          </cell>
          <cell r="JC33">
            <v>0</v>
          </cell>
          <cell r="JD33">
            <v>0</v>
          </cell>
          <cell r="JE33">
            <v>0</v>
          </cell>
          <cell r="JF33">
            <v>38.799999999999997</v>
          </cell>
        </row>
        <row r="34">
          <cell r="A34">
            <v>5901803</v>
          </cell>
          <cell r="B34" t="str">
            <v>Kootenay 1</v>
          </cell>
          <cell r="C34">
            <v>65</v>
          </cell>
          <cell r="D34">
            <v>20</v>
          </cell>
          <cell r="E34">
            <v>10</v>
          </cell>
          <cell r="F34">
            <v>0</v>
          </cell>
          <cell r="G34">
            <v>10</v>
          </cell>
          <cell r="H34">
            <v>0</v>
          </cell>
          <cell r="I34">
            <v>5</v>
          </cell>
          <cell r="J34">
            <v>0</v>
          </cell>
          <cell r="K34">
            <v>5</v>
          </cell>
          <cell r="L34">
            <v>5</v>
          </cell>
          <cell r="M34">
            <v>0</v>
          </cell>
          <cell r="N34">
            <v>5</v>
          </cell>
          <cell r="O34">
            <v>0</v>
          </cell>
          <cell r="P34">
            <v>0</v>
          </cell>
          <cell r="Q34">
            <v>5</v>
          </cell>
          <cell r="R34">
            <v>0</v>
          </cell>
          <cell r="S34">
            <v>0</v>
          </cell>
          <cell r="T34">
            <v>5</v>
          </cell>
          <cell r="U34">
            <v>0</v>
          </cell>
          <cell r="V34">
            <v>0</v>
          </cell>
          <cell r="W34">
            <v>10</v>
          </cell>
          <cell r="X34">
            <v>5</v>
          </cell>
          <cell r="Y34">
            <v>0</v>
          </cell>
          <cell r="Z34">
            <v>0</v>
          </cell>
          <cell r="AA34">
            <v>0</v>
          </cell>
          <cell r="AB34">
            <v>0</v>
          </cell>
          <cell r="AC34">
            <v>5</v>
          </cell>
          <cell r="AD34">
            <v>10</v>
          </cell>
          <cell r="AE34">
            <v>0</v>
          </cell>
          <cell r="AF34">
            <v>0</v>
          </cell>
          <cell r="AG34">
            <v>0</v>
          </cell>
          <cell r="AH34">
            <v>0</v>
          </cell>
          <cell r="AI34">
            <v>5</v>
          </cell>
          <cell r="AJ34">
            <v>10</v>
          </cell>
          <cell r="AK34">
            <v>5</v>
          </cell>
          <cell r="AL34">
            <v>0</v>
          </cell>
          <cell r="AM34">
            <v>5</v>
          </cell>
          <cell r="AN34">
            <v>0</v>
          </cell>
          <cell r="AO34">
            <v>5</v>
          </cell>
          <cell r="AP34">
            <v>0</v>
          </cell>
          <cell r="AQ34">
            <v>0</v>
          </cell>
          <cell r="AR34">
            <v>0</v>
          </cell>
          <cell r="AS34">
            <v>0</v>
          </cell>
          <cell r="AT34">
            <v>0</v>
          </cell>
          <cell r="AU34">
            <v>0</v>
          </cell>
          <cell r="AV34">
            <v>0</v>
          </cell>
          <cell r="AW34">
            <v>5</v>
          </cell>
          <cell r="AX34">
            <v>5</v>
          </cell>
          <cell r="AY34">
            <v>0</v>
          </cell>
          <cell r="AZ34">
            <v>0</v>
          </cell>
          <cell r="BA34">
            <v>5</v>
          </cell>
          <cell r="BB34">
            <v>0</v>
          </cell>
          <cell r="BC34">
            <v>0</v>
          </cell>
          <cell r="BD34">
            <v>0</v>
          </cell>
          <cell r="BE34">
            <v>0</v>
          </cell>
          <cell r="BF34">
            <v>5</v>
          </cell>
          <cell r="BG34">
            <v>0</v>
          </cell>
          <cell r="BH34">
            <v>0</v>
          </cell>
          <cell r="BI34">
            <v>0</v>
          </cell>
          <cell r="BJ34">
            <v>10</v>
          </cell>
          <cell r="BK34">
            <v>5</v>
          </cell>
          <cell r="BL34">
            <v>0</v>
          </cell>
          <cell r="BM34">
            <v>0</v>
          </cell>
          <cell r="BN34">
            <v>0</v>
          </cell>
          <cell r="BO34">
            <v>0</v>
          </cell>
          <cell r="BP34">
            <v>0</v>
          </cell>
          <cell r="BQ34">
            <v>5</v>
          </cell>
          <cell r="BR34">
            <v>0</v>
          </cell>
          <cell r="BS34">
            <v>5</v>
          </cell>
          <cell r="BT34">
            <v>0</v>
          </cell>
          <cell r="BU34">
            <v>0</v>
          </cell>
          <cell r="BV34">
            <v>0</v>
          </cell>
          <cell r="BW34">
            <v>10</v>
          </cell>
          <cell r="BX34">
            <v>5</v>
          </cell>
          <cell r="BY34">
            <v>0</v>
          </cell>
          <cell r="BZ34">
            <v>0</v>
          </cell>
          <cell r="CA34">
            <v>0</v>
          </cell>
          <cell r="CB34">
            <v>5</v>
          </cell>
          <cell r="CC34">
            <v>5</v>
          </cell>
          <cell r="CD34">
            <v>0</v>
          </cell>
          <cell r="CE34">
            <v>0</v>
          </cell>
          <cell r="CF34">
            <v>0</v>
          </cell>
          <cell r="CG34">
            <v>0</v>
          </cell>
          <cell r="CH34">
            <v>0</v>
          </cell>
          <cell r="CI34">
            <v>0</v>
          </cell>
          <cell r="CJ34">
            <v>0</v>
          </cell>
          <cell r="CK34">
            <v>0</v>
          </cell>
          <cell r="CL34">
            <v>0</v>
          </cell>
          <cell r="CM34">
            <v>0</v>
          </cell>
          <cell r="CN34">
            <v>0</v>
          </cell>
          <cell r="CO34">
            <v>5</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26.5</v>
          </cell>
          <cell r="EE34">
            <v>40</v>
          </cell>
          <cell r="EF34">
            <v>5</v>
          </cell>
          <cell r="EG34">
            <v>0</v>
          </cell>
          <cell r="EH34">
            <v>0</v>
          </cell>
          <cell r="EI34">
            <v>0</v>
          </cell>
          <cell r="EJ34">
            <v>0</v>
          </cell>
          <cell r="EK34">
            <v>0</v>
          </cell>
          <cell r="EL34">
            <v>0</v>
          </cell>
          <cell r="EM34">
            <v>5</v>
          </cell>
          <cell r="EN34">
            <v>0</v>
          </cell>
          <cell r="EO34">
            <v>0</v>
          </cell>
          <cell r="EP34">
            <v>0</v>
          </cell>
          <cell r="EQ34">
            <v>0</v>
          </cell>
          <cell r="ER34">
            <v>5</v>
          </cell>
          <cell r="ES34">
            <v>0</v>
          </cell>
          <cell r="ET34">
            <v>0</v>
          </cell>
          <cell r="EU34">
            <v>0</v>
          </cell>
          <cell r="EV34">
            <v>0</v>
          </cell>
          <cell r="EW34">
            <v>0</v>
          </cell>
          <cell r="EX34">
            <v>0</v>
          </cell>
          <cell r="EY34">
            <v>5</v>
          </cell>
          <cell r="EZ34">
            <v>5</v>
          </cell>
          <cell r="FA34">
            <v>0</v>
          </cell>
          <cell r="FB34">
            <v>0</v>
          </cell>
          <cell r="FC34">
            <v>5</v>
          </cell>
          <cell r="FD34">
            <v>5</v>
          </cell>
          <cell r="FE34">
            <v>0</v>
          </cell>
          <cell r="FF34">
            <v>0</v>
          </cell>
          <cell r="FG34">
            <v>0</v>
          </cell>
          <cell r="FH34">
            <v>5</v>
          </cell>
          <cell r="FI34">
            <v>0</v>
          </cell>
          <cell r="FJ34">
            <v>0</v>
          </cell>
          <cell r="FK34">
            <v>0</v>
          </cell>
          <cell r="FL34">
            <v>10</v>
          </cell>
          <cell r="FM34">
            <v>5</v>
          </cell>
          <cell r="FN34">
            <v>0</v>
          </cell>
          <cell r="FO34">
            <v>5</v>
          </cell>
          <cell r="FP34">
            <v>0</v>
          </cell>
          <cell r="FQ34">
            <v>0</v>
          </cell>
          <cell r="FR34">
            <v>0</v>
          </cell>
          <cell r="FS34">
            <v>5</v>
          </cell>
          <cell r="FT34">
            <v>0</v>
          </cell>
          <cell r="FU34">
            <v>5</v>
          </cell>
          <cell r="FV34">
            <v>0</v>
          </cell>
          <cell r="FW34">
            <v>0</v>
          </cell>
          <cell r="FX34">
            <v>0</v>
          </cell>
          <cell r="FY34">
            <v>5</v>
          </cell>
          <cell r="FZ34">
            <v>0</v>
          </cell>
          <cell r="GA34">
            <v>0</v>
          </cell>
          <cell r="GB34">
            <v>0</v>
          </cell>
          <cell r="GC34">
            <v>0</v>
          </cell>
          <cell r="GD34">
            <v>0</v>
          </cell>
          <cell r="GE34">
            <v>0</v>
          </cell>
          <cell r="GF34">
            <v>5</v>
          </cell>
          <cell r="GG34">
            <v>0</v>
          </cell>
          <cell r="GH34">
            <v>0</v>
          </cell>
          <cell r="GI34">
            <v>0</v>
          </cell>
          <cell r="GJ34">
            <v>5</v>
          </cell>
          <cell r="GK34">
            <v>0</v>
          </cell>
          <cell r="GL34">
            <v>15</v>
          </cell>
          <cell r="GM34">
            <v>10</v>
          </cell>
          <cell r="GN34">
            <v>0</v>
          </cell>
          <cell r="GO34">
            <v>5</v>
          </cell>
          <cell r="GP34">
            <v>5</v>
          </cell>
          <cell r="GQ34">
            <v>0</v>
          </cell>
          <cell r="GR34">
            <v>0</v>
          </cell>
          <cell r="GS34">
            <v>5</v>
          </cell>
          <cell r="GT34">
            <v>0</v>
          </cell>
          <cell r="GU34">
            <v>0</v>
          </cell>
          <cell r="GV34">
            <v>0</v>
          </cell>
          <cell r="GW34">
            <v>0</v>
          </cell>
          <cell r="GX34">
            <v>5</v>
          </cell>
          <cell r="GY34">
            <v>5</v>
          </cell>
          <cell r="GZ34">
            <v>5</v>
          </cell>
          <cell r="HA34">
            <v>0</v>
          </cell>
          <cell r="HB34">
            <v>5</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5901803</v>
          </cell>
          <cell r="IY34">
            <v>0</v>
          </cell>
          <cell r="IZ34">
            <v>0</v>
          </cell>
          <cell r="JA34">
            <v>0</v>
          </cell>
          <cell r="JB34">
            <v>0</v>
          </cell>
          <cell r="JC34">
            <v>0</v>
          </cell>
          <cell r="JD34">
            <v>0</v>
          </cell>
          <cell r="JE34">
            <v>0</v>
          </cell>
          <cell r="JF34">
            <v>43.2</v>
          </cell>
        </row>
        <row r="35">
          <cell r="A35">
            <v>5903043</v>
          </cell>
          <cell r="B35" t="str">
            <v>Central Kootenay F</v>
          </cell>
          <cell r="C35">
            <v>1985</v>
          </cell>
          <cell r="D35">
            <v>315</v>
          </cell>
          <cell r="E35">
            <v>75</v>
          </cell>
          <cell r="F35">
            <v>15</v>
          </cell>
          <cell r="G35">
            <v>10</v>
          </cell>
          <cell r="H35">
            <v>20</v>
          </cell>
          <cell r="I35">
            <v>10</v>
          </cell>
          <cell r="J35">
            <v>20</v>
          </cell>
          <cell r="K35">
            <v>105</v>
          </cell>
          <cell r="L35">
            <v>20</v>
          </cell>
          <cell r="M35">
            <v>15</v>
          </cell>
          <cell r="N35">
            <v>25</v>
          </cell>
          <cell r="O35">
            <v>20</v>
          </cell>
          <cell r="P35">
            <v>25</v>
          </cell>
          <cell r="Q35">
            <v>130</v>
          </cell>
          <cell r="R35">
            <v>20</v>
          </cell>
          <cell r="S35">
            <v>25</v>
          </cell>
          <cell r="T35">
            <v>35</v>
          </cell>
          <cell r="U35">
            <v>30</v>
          </cell>
          <cell r="V35">
            <v>20</v>
          </cell>
          <cell r="W35">
            <v>210</v>
          </cell>
          <cell r="X35">
            <v>120</v>
          </cell>
          <cell r="Y35">
            <v>25</v>
          </cell>
          <cell r="Z35">
            <v>25</v>
          </cell>
          <cell r="AA35">
            <v>25</v>
          </cell>
          <cell r="AB35">
            <v>25</v>
          </cell>
          <cell r="AC35">
            <v>25</v>
          </cell>
          <cell r="AD35">
            <v>85</v>
          </cell>
          <cell r="AE35">
            <v>20</v>
          </cell>
          <cell r="AF35">
            <v>25</v>
          </cell>
          <cell r="AG35">
            <v>10</v>
          </cell>
          <cell r="AH35">
            <v>15</v>
          </cell>
          <cell r="AI35">
            <v>20</v>
          </cell>
          <cell r="AJ35">
            <v>170</v>
          </cell>
          <cell r="AK35">
            <v>80</v>
          </cell>
          <cell r="AL35">
            <v>15</v>
          </cell>
          <cell r="AM35">
            <v>15</v>
          </cell>
          <cell r="AN35">
            <v>20</v>
          </cell>
          <cell r="AO35">
            <v>20</v>
          </cell>
          <cell r="AP35">
            <v>15</v>
          </cell>
          <cell r="AQ35">
            <v>90</v>
          </cell>
          <cell r="AR35">
            <v>15</v>
          </cell>
          <cell r="AS35">
            <v>25</v>
          </cell>
          <cell r="AT35">
            <v>20</v>
          </cell>
          <cell r="AU35">
            <v>15</v>
          </cell>
          <cell r="AV35">
            <v>20</v>
          </cell>
          <cell r="AW35">
            <v>270</v>
          </cell>
          <cell r="AX35">
            <v>150</v>
          </cell>
          <cell r="AY35">
            <v>20</v>
          </cell>
          <cell r="AZ35">
            <v>20</v>
          </cell>
          <cell r="BA35">
            <v>30</v>
          </cell>
          <cell r="BB35">
            <v>35</v>
          </cell>
          <cell r="BC35">
            <v>35</v>
          </cell>
          <cell r="BD35">
            <v>125</v>
          </cell>
          <cell r="BE35">
            <v>30</v>
          </cell>
          <cell r="BF35">
            <v>25</v>
          </cell>
          <cell r="BG35">
            <v>25</v>
          </cell>
          <cell r="BH35">
            <v>20</v>
          </cell>
          <cell r="BI35">
            <v>20</v>
          </cell>
          <cell r="BJ35">
            <v>330</v>
          </cell>
          <cell r="BK35">
            <v>150</v>
          </cell>
          <cell r="BL35">
            <v>15</v>
          </cell>
          <cell r="BM35">
            <v>30</v>
          </cell>
          <cell r="BN35">
            <v>35</v>
          </cell>
          <cell r="BO35">
            <v>30</v>
          </cell>
          <cell r="BP35">
            <v>35</v>
          </cell>
          <cell r="BQ35">
            <v>180</v>
          </cell>
          <cell r="BR35">
            <v>40</v>
          </cell>
          <cell r="BS35">
            <v>40</v>
          </cell>
          <cell r="BT35">
            <v>30</v>
          </cell>
          <cell r="BU35">
            <v>40</v>
          </cell>
          <cell r="BV35">
            <v>35</v>
          </cell>
          <cell r="BW35">
            <v>400</v>
          </cell>
          <cell r="BX35">
            <v>205</v>
          </cell>
          <cell r="BY35">
            <v>35</v>
          </cell>
          <cell r="BZ35">
            <v>30</v>
          </cell>
          <cell r="CA35">
            <v>55</v>
          </cell>
          <cell r="CB35">
            <v>45</v>
          </cell>
          <cell r="CC35">
            <v>45</v>
          </cell>
          <cell r="CD35">
            <v>190</v>
          </cell>
          <cell r="CE35">
            <v>50</v>
          </cell>
          <cell r="CF35">
            <v>40</v>
          </cell>
          <cell r="CG35">
            <v>30</v>
          </cell>
          <cell r="CH35">
            <v>40</v>
          </cell>
          <cell r="CI35">
            <v>30</v>
          </cell>
          <cell r="CJ35">
            <v>250</v>
          </cell>
          <cell r="CK35">
            <v>120</v>
          </cell>
          <cell r="CL35">
            <v>20</v>
          </cell>
          <cell r="CM35">
            <v>20</v>
          </cell>
          <cell r="CN35">
            <v>40</v>
          </cell>
          <cell r="CO35">
            <v>20</v>
          </cell>
          <cell r="CP35">
            <v>15</v>
          </cell>
          <cell r="CQ35">
            <v>70</v>
          </cell>
          <cell r="CR35">
            <v>10</v>
          </cell>
          <cell r="CS35">
            <v>15</v>
          </cell>
          <cell r="CT35">
            <v>15</v>
          </cell>
          <cell r="CU35">
            <v>15</v>
          </cell>
          <cell r="CV35">
            <v>15</v>
          </cell>
          <cell r="CW35">
            <v>65</v>
          </cell>
          <cell r="CX35">
            <v>15</v>
          </cell>
          <cell r="CY35">
            <v>15</v>
          </cell>
          <cell r="CZ35">
            <v>15</v>
          </cell>
          <cell r="DA35">
            <v>5</v>
          </cell>
          <cell r="DB35">
            <v>10</v>
          </cell>
          <cell r="DC35">
            <v>50</v>
          </cell>
          <cell r="DD35">
            <v>30</v>
          </cell>
          <cell r="DE35">
            <v>5</v>
          </cell>
          <cell r="DF35">
            <v>10</v>
          </cell>
          <cell r="DG35">
            <v>5</v>
          </cell>
          <cell r="DH35">
            <v>5</v>
          </cell>
          <cell r="DI35">
            <v>5</v>
          </cell>
          <cell r="DJ35">
            <v>15</v>
          </cell>
          <cell r="DK35">
            <v>5</v>
          </cell>
          <cell r="DL35">
            <v>0</v>
          </cell>
          <cell r="DM35">
            <v>5</v>
          </cell>
          <cell r="DN35">
            <v>5</v>
          </cell>
          <cell r="DO35">
            <v>5</v>
          </cell>
          <cell r="DP35">
            <v>5</v>
          </cell>
          <cell r="DQ35">
            <v>5</v>
          </cell>
          <cell r="DR35">
            <v>5</v>
          </cell>
          <cell r="DS35">
            <v>0</v>
          </cell>
          <cell r="DT35">
            <v>0</v>
          </cell>
          <cell r="DU35">
            <v>0</v>
          </cell>
          <cell r="DV35">
            <v>0</v>
          </cell>
          <cell r="DW35">
            <v>0</v>
          </cell>
          <cell r="DX35">
            <v>0</v>
          </cell>
          <cell r="DY35">
            <v>0</v>
          </cell>
          <cell r="DZ35">
            <v>0</v>
          </cell>
          <cell r="EA35">
            <v>0</v>
          </cell>
          <cell r="EB35">
            <v>0</v>
          </cell>
          <cell r="EC35">
            <v>0</v>
          </cell>
          <cell r="ED35">
            <v>46.5</v>
          </cell>
          <cell r="EE35">
            <v>1990</v>
          </cell>
          <cell r="EF35">
            <v>295</v>
          </cell>
          <cell r="EG35">
            <v>95</v>
          </cell>
          <cell r="EH35">
            <v>20</v>
          </cell>
          <cell r="EI35">
            <v>20</v>
          </cell>
          <cell r="EJ35">
            <v>20</v>
          </cell>
          <cell r="EK35">
            <v>20</v>
          </cell>
          <cell r="EL35">
            <v>20</v>
          </cell>
          <cell r="EM35">
            <v>90</v>
          </cell>
          <cell r="EN35">
            <v>20</v>
          </cell>
          <cell r="EO35">
            <v>15</v>
          </cell>
          <cell r="EP35">
            <v>30</v>
          </cell>
          <cell r="EQ35">
            <v>10</v>
          </cell>
          <cell r="ER35">
            <v>20</v>
          </cell>
          <cell r="ES35">
            <v>100</v>
          </cell>
          <cell r="ET35">
            <v>20</v>
          </cell>
          <cell r="EU35">
            <v>30</v>
          </cell>
          <cell r="EV35">
            <v>15</v>
          </cell>
          <cell r="EW35">
            <v>20</v>
          </cell>
          <cell r="EX35">
            <v>20</v>
          </cell>
          <cell r="EY35">
            <v>200</v>
          </cell>
          <cell r="EZ35">
            <v>110</v>
          </cell>
          <cell r="FA35">
            <v>30</v>
          </cell>
          <cell r="FB35">
            <v>30</v>
          </cell>
          <cell r="FC35">
            <v>20</v>
          </cell>
          <cell r="FD35">
            <v>20</v>
          </cell>
          <cell r="FE35">
            <v>20</v>
          </cell>
          <cell r="FF35">
            <v>85</v>
          </cell>
          <cell r="FG35">
            <v>15</v>
          </cell>
          <cell r="FH35">
            <v>25</v>
          </cell>
          <cell r="FI35">
            <v>15</v>
          </cell>
          <cell r="FJ35">
            <v>15</v>
          </cell>
          <cell r="FK35">
            <v>20</v>
          </cell>
          <cell r="FL35">
            <v>185</v>
          </cell>
          <cell r="FM35">
            <v>85</v>
          </cell>
          <cell r="FN35">
            <v>10</v>
          </cell>
          <cell r="FO35">
            <v>25</v>
          </cell>
          <cell r="FP35">
            <v>15</v>
          </cell>
          <cell r="FQ35">
            <v>15</v>
          </cell>
          <cell r="FR35">
            <v>20</v>
          </cell>
          <cell r="FS35">
            <v>100</v>
          </cell>
          <cell r="FT35">
            <v>20</v>
          </cell>
          <cell r="FU35">
            <v>15</v>
          </cell>
          <cell r="FV35">
            <v>20</v>
          </cell>
          <cell r="FW35">
            <v>15</v>
          </cell>
          <cell r="FX35">
            <v>25</v>
          </cell>
          <cell r="FY35">
            <v>290</v>
          </cell>
          <cell r="FZ35">
            <v>145</v>
          </cell>
          <cell r="GA35">
            <v>25</v>
          </cell>
          <cell r="GB35">
            <v>35</v>
          </cell>
          <cell r="GC35">
            <v>30</v>
          </cell>
          <cell r="GD35">
            <v>35</v>
          </cell>
          <cell r="GE35">
            <v>25</v>
          </cell>
          <cell r="GF35">
            <v>150</v>
          </cell>
          <cell r="GG35">
            <v>35</v>
          </cell>
          <cell r="GH35">
            <v>40</v>
          </cell>
          <cell r="GI35">
            <v>25</v>
          </cell>
          <cell r="GJ35">
            <v>20</v>
          </cell>
          <cell r="GK35">
            <v>25</v>
          </cell>
          <cell r="GL35">
            <v>370</v>
          </cell>
          <cell r="GM35">
            <v>170</v>
          </cell>
          <cell r="GN35">
            <v>30</v>
          </cell>
          <cell r="GO35">
            <v>30</v>
          </cell>
          <cell r="GP35">
            <v>35</v>
          </cell>
          <cell r="GQ35">
            <v>30</v>
          </cell>
          <cell r="GR35">
            <v>40</v>
          </cell>
          <cell r="GS35">
            <v>195</v>
          </cell>
          <cell r="GT35">
            <v>45</v>
          </cell>
          <cell r="GU35">
            <v>35</v>
          </cell>
          <cell r="GV35">
            <v>30</v>
          </cell>
          <cell r="GW35">
            <v>35</v>
          </cell>
          <cell r="GX35">
            <v>45</v>
          </cell>
          <cell r="GY35">
            <v>370</v>
          </cell>
          <cell r="GZ35">
            <v>190</v>
          </cell>
          <cell r="HA35">
            <v>35</v>
          </cell>
          <cell r="HB35">
            <v>35</v>
          </cell>
          <cell r="HC35">
            <v>40</v>
          </cell>
          <cell r="HD35">
            <v>45</v>
          </cell>
          <cell r="HE35">
            <v>35</v>
          </cell>
          <cell r="HF35">
            <v>175</v>
          </cell>
          <cell r="HG35">
            <v>35</v>
          </cell>
          <cell r="HH35">
            <v>35</v>
          </cell>
          <cell r="HI35">
            <v>25</v>
          </cell>
          <cell r="HJ35">
            <v>35</v>
          </cell>
          <cell r="HK35">
            <v>45</v>
          </cell>
          <cell r="HL35">
            <v>240</v>
          </cell>
          <cell r="HM35">
            <v>110</v>
          </cell>
          <cell r="HN35">
            <v>30</v>
          </cell>
          <cell r="HO35">
            <v>20</v>
          </cell>
          <cell r="HP35">
            <v>20</v>
          </cell>
          <cell r="HQ35">
            <v>30</v>
          </cell>
          <cell r="HR35">
            <v>20</v>
          </cell>
          <cell r="HS35">
            <v>65</v>
          </cell>
          <cell r="HT35">
            <v>15</v>
          </cell>
          <cell r="HU35">
            <v>15</v>
          </cell>
          <cell r="HV35">
            <v>15</v>
          </cell>
          <cell r="HW35">
            <v>5</v>
          </cell>
          <cell r="HX35">
            <v>15</v>
          </cell>
          <cell r="HY35">
            <v>65</v>
          </cell>
          <cell r="HZ35">
            <v>15</v>
          </cell>
          <cell r="IA35">
            <v>15</v>
          </cell>
          <cell r="IB35">
            <v>10</v>
          </cell>
          <cell r="IC35">
            <v>5</v>
          </cell>
          <cell r="ID35">
            <v>10</v>
          </cell>
          <cell r="IE35">
            <v>50</v>
          </cell>
          <cell r="IF35">
            <v>35</v>
          </cell>
          <cell r="IG35">
            <v>10</v>
          </cell>
          <cell r="IH35">
            <v>10</v>
          </cell>
          <cell r="II35">
            <v>10</v>
          </cell>
          <cell r="IJ35">
            <v>10</v>
          </cell>
          <cell r="IK35">
            <v>5</v>
          </cell>
          <cell r="IL35">
            <v>15</v>
          </cell>
          <cell r="IM35">
            <v>0</v>
          </cell>
          <cell r="IN35">
            <v>5</v>
          </cell>
          <cell r="IO35">
            <v>10</v>
          </cell>
          <cell r="IP35">
            <v>5</v>
          </cell>
          <cell r="IQ35">
            <v>0</v>
          </cell>
          <cell r="IR35">
            <v>5</v>
          </cell>
          <cell r="IS35">
            <v>0</v>
          </cell>
          <cell r="IT35">
            <v>0</v>
          </cell>
          <cell r="IU35">
            <v>0</v>
          </cell>
          <cell r="IV35">
            <v>0</v>
          </cell>
          <cell r="IW35">
            <v>5</v>
          </cell>
          <cell r="IX35">
            <v>5903043</v>
          </cell>
          <cell r="IY35">
            <v>0</v>
          </cell>
          <cell r="IZ35">
            <v>0</v>
          </cell>
          <cell r="JA35">
            <v>0</v>
          </cell>
          <cell r="JB35">
            <v>0</v>
          </cell>
          <cell r="JC35">
            <v>0</v>
          </cell>
          <cell r="JD35">
            <v>0</v>
          </cell>
          <cell r="JE35">
            <v>0</v>
          </cell>
          <cell r="JF35">
            <v>46</v>
          </cell>
        </row>
        <row r="36">
          <cell r="A36">
            <v>5905054</v>
          </cell>
          <cell r="B36" t="str">
            <v>Kootenay Boundary E</v>
          </cell>
          <cell r="C36">
            <v>1020</v>
          </cell>
          <cell r="D36">
            <v>150</v>
          </cell>
          <cell r="E36">
            <v>40</v>
          </cell>
          <cell r="F36">
            <v>5</v>
          </cell>
          <cell r="G36">
            <v>10</v>
          </cell>
          <cell r="H36">
            <v>5</v>
          </cell>
          <cell r="I36">
            <v>10</v>
          </cell>
          <cell r="J36">
            <v>10</v>
          </cell>
          <cell r="K36">
            <v>50</v>
          </cell>
          <cell r="L36">
            <v>10</v>
          </cell>
          <cell r="M36">
            <v>15</v>
          </cell>
          <cell r="N36">
            <v>10</v>
          </cell>
          <cell r="O36">
            <v>5</v>
          </cell>
          <cell r="P36">
            <v>10</v>
          </cell>
          <cell r="Q36">
            <v>55</v>
          </cell>
          <cell r="R36">
            <v>15</v>
          </cell>
          <cell r="S36">
            <v>10</v>
          </cell>
          <cell r="T36">
            <v>10</v>
          </cell>
          <cell r="U36">
            <v>15</v>
          </cell>
          <cell r="V36">
            <v>15</v>
          </cell>
          <cell r="W36">
            <v>70</v>
          </cell>
          <cell r="X36">
            <v>45</v>
          </cell>
          <cell r="Y36">
            <v>10</v>
          </cell>
          <cell r="Z36">
            <v>5</v>
          </cell>
          <cell r="AA36">
            <v>10</v>
          </cell>
          <cell r="AB36">
            <v>5</v>
          </cell>
          <cell r="AC36">
            <v>5</v>
          </cell>
          <cell r="AD36">
            <v>25</v>
          </cell>
          <cell r="AE36">
            <v>5</v>
          </cell>
          <cell r="AF36">
            <v>10</v>
          </cell>
          <cell r="AG36">
            <v>10</v>
          </cell>
          <cell r="AH36">
            <v>0</v>
          </cell>
          <cell r="AI36">
            <v>5</v>
          </cell>
          <cell r="AJ36">
            <v>70</v>
          </cell>
          <cell r="AK36">
            <v>30</v>
          </cell>
          <cell r="AL36">
            <v>0</v>
          </cell>
          <cell r="AM36">
            <v>10</v>
          </cell>
          <cell r="AN36">
            <v>5</v>
          </cell>
          <cell r="AO36">
            <v>5</v>
          </cell>
          <cell r="AP36">
            <v>5</v>
          </cell>
          <cell r="AQ36">
            <v>40</v>
          </cell>
          <cell r="AR36">
            <v>5</v>
          </cell>
          <cell r="AS36">
            <v>5</v>
          </cell>
          <cell r="AT36">
            <v>10</v>
          </cell>
          <cell r="AU36">
            <v>10</v>
          </cell>
          <cell r="AV36">
            <v>15</v>
          </cell>
          <cell r="AW36">
            <v>105</v>
          </cell>
          <cell r="AX36">
            <v>50</v>
          </cell>
          <cell r="AY36">
            <v>15</v>
          </cell>
          <cell r="AZ36">
            <v>5</v>
          </cell>
          <cell r="BA36">
            <v>15</v>
          </cell>
          <cell r="BB36">
            <v>10</v>
          </cell>
          <cell r="BC36">
            <v>15</v>
          </cell>
          <cell r="BD36">
            <v>55</v>
          </cell>
          <cell r="BE36">
            <v>15</v>
          </cell>
          <cell r="BF36">
            <v>5</v>
          </cell>
          <cell r="BG36">
            <v>10</v>
          </cell>
          <cell r="BH36">
            <v>10</v>
          </cell>
          <cell r="BI36">
            <v>10</v>
          </cell>
          <cell r="BJ36">
            <v>160</v>
          </cell>
          <cell r="BK36">
            <v>65</v>
          </cell>
          <cell r="BL36">
            <v>10</v>
          </cell>
          <cell r="BM36">
            <v>20</v>
          </cell>
          <cell r="BN36">
            <v>10</v>
          </cell>
          <cell r="BO36">
            <v>10</v>
          </cell>
          <cell r="BP36">
            <v>10</v>
          </cell>
          <cell r="BQ36">
            <v>95</v>
          </cell>
          <cell r="BR36">
            <v>10</v>
          </cell>
          <cell r="BS36">
            <v>25</v>
          </cell>
          <cell r="BT36">
            <v>15</v>
          </cell>
          <cell r="BU36">
            <v>20</v>
          </cell>
          <cell r="BV36">
            <v>20</v>
          </cell>
          <cell r="BW36">
            <v>240</v>
          </cell>
          <cell r="BX36">
            <v>110</v>
          </cell>
          <cell r="BY36">
            <v>30</v>
          </cell>
          <cell r="BZ36">
            <v>20</v>
          </cell>
          <cell r="CA36">
            <v>20</v>
          </cell>
          <cell r="CB36">
            <v>20</v>
          </cell>
          <cell r="CC36">
            <v>30</v>
          </cell>
          <cell r="CD36">
            <v>125</v>
          </cell>
          <cell r="CE36">
            <v>25</v>
          </cell>
          <cell r="CF36">
            <v>25</v>
          </cell>
          <cell r="CG36">
            <v>35</v>
          </cell>
          <cell r="CH36">
            <v>20</v>
          </cell>
          <cell r="CI36">
            <v>30</v>
          </cell>
          <cell r="CJ36">
            <v>205</v>
          </cell>
          <cell r="CK36">
            <v>110</v>
          </cell>
          <cell r="CL36">
            <v>30</v>
          </cell>
          <cell r="CM36">
            <v>20</v>
          </cell>
          <cell r="CN36">
            <v>30</v>
          </cell>
          <cell r="CO36">
            <v>25</v>
          </cell>
          <cell r="CP36">
            <v>10</v>
          </cell>
          <cell r="CQ36">
            <v>60</v>
          </cell>
          <cell r="CR36">
            <v>10</v>
          </cell>
          <cell r="CS36">
            <v>15</v>
          </cell>
          <cell r="CT36">
            <v>15</v>
          </cell>
          <cell r="CU36">
            <v>5</v>
          </cell>
          <cell r="CV36">
            <v>10</v>
          </cell>
          <cell r="CW36">
            <v>35</v>
          </cell>
          <cell r="CX36">
            <v>5</v>
          </cell>
          <cell r="CY36">
            <v>10</v>
          </cell>
          <cell r="CZ36">
            <v>10</v>
          </cell>
          <cell r="DA36">
            <v>10</v>
          </cell>
          <cell r="DB36">
            <v>5</v>
          </cell>
          <cell r="DC36">
            <v>25</v>
          </cell>
          <cell r="DD36">
            <v>20</v>
          </cell>
          <cell r="DE36">
            <v>5</v>
          </cell>
          <cell r="DF36">
            <v>0</v>
          </cell>
          <cell r="DG36">
            <v>5</v>
          </cell>
          <cell r="DH36">
            <v>0</v>
          </cell>
          <cell r="DI36">
            <v>0</v>
          </cell>
          <cell r="DJ36">
            <v>5</v>
          </cell>
          <cell r="DK36">
            <v>0</v>
          </cell>
          <cell r="DL36">
            <v>5</v>
          </cell>
          <cell r="DM36">
            <v>0</v>
          </cell>
          <cell r="DN36">
            <v>5</v>
          </cell>
          <cell r="DO36">
            <v>0</v>
          </cell>
          <cell r="DP36">
            <v>0</v>
          </cell>
          <cell r="DQ36">
            <v>0</v>
          </cell>
          <cell r="DR36">
            <v>5</v>
          </cell>
          <cell r="DS36">
            <v>0</v>
          </cell>
          <cell r="DT36">
            <v>0</v>
          </cell>
          <cell r="DU36">
            <v>0</v>
          </cell>
          <cell r="DV36">
            <v>0</v>
          </cell>
          <cell r="DW36">
            <v>0</v>
          </cell>
          <cell r="DX36">
            <v>0</v>
          </cell>
          <cell r="DY36">
            <v>0</v>
          </cell>
          <cell r="DZ36">
            <v>0</v>
          </cell>
          <cell r="EA36">
            <v>0</v>
          </cell>
          <cell r="EB36">
            <v>0</v>
          </cell>
          <cell r="EC36">
            <v>0</v>
          </cell>
          <cell r="ED36">
            <v>52.9</v>
          </cell>
          <cell r="EE36">
            <v>950</v>
          </cell>
          <cell r="EF36">
            <v>140</v>
          </cell>
          <cell r="EG36">
            <v>40</v>
          </cell>
          <cell r="EH36">
            <v>10</v>
          </cell>
          <cell r="EI36">
            <v>10</v>
          </cell>
          <cell r="EJ36">
            <v>5</v>
          </cell>
          <cell r="EK36">
            <v>5</v>
          </cell>
          <cell r="EL36">
            <v>10</v>
          </cell>
          <cell r="EM36">
            <v>55</v>
          </cell>
          <cell r="EN36">
            <v>10</v>
          </cell>
          <cell r="EO36">
            <v>10</v>
          </cell>
          <cell r="EP36">
            <v>10</v>
          </cell>
          <cell r="EQ36">
            <v>15</v>
          </cell>
          <cell r="ER36">
            <v>15</v>
          </cell>
          <cell r="ES36">
            <v>45</v>
          </cell>
          <cell r="ET36">
            <v>10</v>
          </cell>
          <cell r="EU36">
            <v>10</v>
          </cell>
          <cell r="EV36">
            <v>10</v>
          </cell>
          <cell r="EW36">
            <v>5</v>
          </cell>
          <cell r="EX36">
            <v>10</v>
          </cell>
          <cell r="EY36">
            <v>60</v>
          </cell>
          <cell r="EZ36">
            <v>40</v>
          </cell>
          <cell r="FA36">
            <v>10</v>
          </cell>
          <cell r="FB36">
            <v>5</v>
          </cell>
          <cell r="FC36">
            <v>5</v>
          </cell>
          <cell r="FD36">
            <v>10</v>
          </cell>
          <cell r="FE36">
            <v>5</v>
          </cell>
          <cell r="FF36">
            <v>20</v>
          </cell>
          <cell r="FG36">
            <v>10</v>
          </cell>
          <cell r="FH36">
            <v>0</v>
          </cell>
          <cell r="FI36">
            <v>0</v>
          </cell>
          <cell r="FJ36">
            <v>0</v>
          </cell>
          <cell r="FK36">
            <v>5</v>
          </cell>
          <cell r="FL36">
            <v>70</v>
          </cell>
          <cell r="FM36">
            <v>25</v>
          </cell>
          <cell r="FN36">
            <v>10</v>
          </cell>
          <cell r="FO36">
            <v>5</v>
          </cell>
          <cell r="FP36">
            <v>10</v>
          </cell>
          <cell r="FQ36">
            <v>5</v>
          </cell>
          <cell r="FR36">
            <v>5</v>
          </cell>
          <cell r="FS36">
            <v>40</v>
          </cell>
          <cell r="FT36">
            <v>10</v>
          </cell>
          <cell r="FU36">
            <v>10</v>
          </cell>
          <cell r="FV36">
            <v>5</v>
          </cell>
          <cell r="FW36">
            <v>10</v>
          </cell>
          <cell r="FX36">
            <v>10</v>
          </cell>
          <cell r="FY36">
            <v>110</v>
          </cell>
          <cell r="FZ36">
            <v>55</v>
          </cell>
          <cell r="GA36">
            <v>20</v>
          </cell>
          <cell r="GB36">
            <v>5</v>
          </cell>
          <cell r="GC36">
            <v>10</v>
          </cell>
          <cell r="GD36">
            <v>15</v>
          </cell>
          <cell r="GE36">
            <v>10</v>
          </cell>
          <cell r="GF36">
            <v>60</v>
          </cell>
          <cell r="GG36">
            <v>10</v>
          </cell>
          <cell r="GH36">
            <v>10</v>
          </cell>
          <cell r="GI36">
            <v>15</v>
          </cell>
          <cell r="GJ36">
            <v>10</v>
          </cell>
          <cell r="GK36">
            <v>10</v>
          </cell>
          <cell r="GL36">
            <v>185</v>
          </cell>
          <cell r="GM36">
            <v>70</v>
          </cell>
          <cell r="GN36">
            <v>10</v>
          </cell>
          <cell r="GO36">
            <v>15</v>
          </cell>
          <cell r="GP36">
            <v>15</v>
          </cell>
          <cell r="GQ36">
            <v>20</v>
          </cell>
          <cell r="GR36">
            <v>10</v>
          </cell>
          <cell r="GS36">
            <v>120</v>
          </cell>
          <cell r="GT36">
            <v>20</v>
          </cell>
          <cell r="GU36">
            <v>20</v>
          </cell>
          <cell r="GV36">
            <v>25</v>
          </cell>
          <cell r="GW36">
            <v>30</v>
          </cell>
          <cell r="GX36">
            <v>25</v>
          </cell>
          <cell r="GY36">
            <v>220</v>
          </cell>
          <cell r="GZ36">
            <v>110</v>
          </cell>
          <cell r="HA36">
            <v>25</v>
          </cell>
          <cell r="HB36">
            <v>25</v>
          </cell>
          <cell r="HC36">
            <v>30</v>
          </cell>
          <cell r="HD36">
            <v>20</v>
          </cell>
          <cell r="HE36">
            <v>15</v>
          </cell>
          <cell r="HF36">
            <v>115</v>
          </cell>
          <cell r="HG36">
            <v>30</v>
          </cell>
          <cell r="HH36">
            <v>20</v>
          </cell>
          <cell r="HI36">
            <v>20</v>
          </cell>
          <cell r="HJ36">
            <v>25</v>
          </cell>
          <cell r="HK36">
            <v>25</v>
          </cell>
          <cell r="HL36">
            <v>130</v>
          </cell>
          <cell r="HM36">
            <v>65</v>
          </cell>
          <cell r="HN36">
            <v>20</v>
          </cell>
          <cell r="HO36">
            <v>15</v>
          </cell>
          <cell r="HP36">
            <v>10</v>
          </cell>
          <cell r="HQ36">
            <v>10</v>
          </cell>
          <cell r="HR36">
            <v>10</v>
          </cell>
          <cell r="HS36">
            <v>45</v>
          </cell>
          <cell r="HT36">
            <v>10</v>
          </cell>
          <cell r="HU36">
            <v>10</v>
          </cell>
          <cell r="HV36">
            <v>5</v>
          </cell>
          <cell r="HW36">
            <v>10</v>
          </cell>
          <cell r="HX36">
            <v>10</v>
          </cell>
          <cell r="HY36">
            <v>20</v>
          </cell>
          <cell r="HZ36">
            <v>5</v>
          </cell>
          <cell r="IA36">
            <v>0</v>
          </cell>
          <cell r="IB36">
            <v>5</v>
          </cell>
          <cell r="IC36">
            <v>5</v>
          </cell>
          <cell r="ID36">
            <v>5</v>
          </cell>
          <cell r="IE36">
            <v>30</v>
          </cell>
          <cell r="IF36">
            <v>15</v>
          </cell>
          <cell r="IG36">
            <v>0</v>
          </cell>
          <cell r="IH36">
            <v>5</v>
          </cell>
          <cell r="II36">
            <v>5</v>
          </cell>
          <cell r="IJ36">
            <v>5</v>
          </cell>
          <cell r="IK36">
            <v>0</v>
          </cell>
          <cell r="IL36">
            <v>15</v>
          </cell>
          <cell r="IM36">
            <v>5</v>
          </cell>
          <cell r="IN36">
            <v>0</v>
          </cell>
          <cell r="IO36">
            <v>0</v>
          </cell>
          <cell r="IP36">
            <v>5</v>
          </cell>
          <cell r="IQ36">
            <v>0</v>
          </cell>
          <cell r="IR36">
            <v>5</v>
          </cell>
          <cell r="IS36">
            <v>0</v>
          </cell>
          <cell r="IT36">
            <v>0</v>
          </cell>
          <cell r="IU36">
            <v>0</v>
          </cell>
          <cell r="IV36">
            <v>0</v>
          </cell>
          <cell r="IW36">
            <v>0</v>
          </cell>
          <cell r="IX36">
            <v>5905054</v>
          </cell>
          <cell r="IY36">
            <v>0</v>
          </cell>
          <cell r="IZ36">
            <v>0</v>
          </cell>
          <cell r="JA36">
            <v>0</v>
          </cell>
          <cell r="JB36">
            <v>0</v>
          </cell>
          <cell r="JC36">
            <v>0</v>
          </cell>
          <cell r="JD36">
            <v>0</v>
          </cell>
          <cell r="JE36">
            <v>0</v>
          </cell>
          <cell r="JF36">
            <v>51.2</v>
          </cell>
        </row>
        <row r="37">
          <cell r="A37">
            <v>5903032</v>
          </cell>
          <cell r="B37" t="str">
            <v>New Denver</v>
          </cell>
          <cell r="C37">
            <v>235</v>
          </cell>
          <cell r="D37">
            <v>25</v>
          </cell>
          <cell r="E37">
            <v>5</v>
          </cell>
          <cell r="F37">
            <v>0</v>
          </cell>
          <cell r="G37">
            <v>0</v>
          </cell>
          <cell r="H37">
            <v>0</v>
          </cell>
          <cell r="I37">
            <v>5</v>
          </cell>
          <cell r="J37">
            <v>0</v>
          </cell>
          <cell r="K37">
            <v>5</v>
          </cell>
          <cell r="L37">
            <v>0</v>
          </cell>
          <cell r="M37">
            <v>5</v>
          </cell>
          <cell r="N37">
            <v>0</v>
          </cell>
          <cell r="O37">
            <v>0</v>
          </cell>
          <cell r="P37">
            <v>5</v>
          </cell>
          <cell r="Q37">
            <v>10</v>
          </cell>
          <cell r="R37">
            <v>0</v>
          </cell>
          <cell r="S37">
            <v>5</v>
          </cell>
          <cell r="T37">
            <v>5</v>
          </cell>
          <cell r="U37">
            <v>5</v>
          </cell>
          <cell r="V37">
            <v>0</v>
          </cell>
          <cell r="W37">
            <v>20</v>
          </cell>
          <cell r="X37">
            <v>5</v>
          </cell>
          <cell r="Y37">
            <v>5</v>
          </cell>
          <cell r="Z37">
            <v>0</v>
          </cell>
          <cell r="AA37">
            <v>5</v>
          </cell>
          <cell r="AB37">
            <v>5</v>
          </cell>
          <cell r="AC37">
            <v>0</v>
          </cell>
          <cell r="AD37">
            <v>10</v>
          </cell>
          <cell r="AE37">
            <v>5</v>
          </cell>
          <cell r="AF37">
            <v>5</v>
          </cell>
          <cell r="AG37">
            <v>5</v>
          </cell>
          <cell r="AH37">
            <v>0</v>
          </cell>
          <cell r="AI37">
            <v>0</v>
          </cell>
          <cell r="AJ37">
            <v>15</v>
          </cell>
          <cell r="AK37">
            <v>5</v>
          </cell>
          <cell r="AL37">
            <v>0</v>
          </cell>
          <cell r="AM37">
            <v>0</v>
          </cell>
          <cell r="AN37">
            <v>0</v>
          </cell>
          <cell r="AO37">
            <v>0</v>
          </cell>
          <cell r="AP37">
            <v>0</v>
          </cell>
          <cell r="AQ37">
            <v>5</v>
          </cell>
          <cell r="AR37">
            <v>0</v>
          </cell>
          <cell r="AS37">
            <v>5</v>
          </cell>
          <cell r="AT37">
            <v>0</v>
          </cell>
          <cell r="AU37">
            <v>0</v>
          </cell>
          <cell r="AV37">
            <v>0</v>
          </cell>
          <cell r="AW37">
            <v>20</v>
          </cell>
          <cell r="AX37">
            <v>10</v>
          </cell>
          <cell r="AY37">
            <v>0</v>
          </cell>
          <cell r="AZ37">
            <v>0</v>
          </cell>
          <cell r="BA37">
            <v>5</v>
          </cell>
          <cell r="BB37">
            <v>0</v>
          </cell>
          <cell r="BC37">
            <v>5</v>
          </cell>
          <cell r="BD37">
            <v>10</v>
          </cell>
          <cell r="BE37">
            <v>5</v>
          </cell>
          <cell r="BF37">
            <v>0</v>
          </cell>
          <cell r="BG37">
            <v>0</v>
          </cell>
          <cell r="BH37">
            <v>0</v>
          </cell>
          <cell r="BI37">
            <v>0</v>
          </cell>
          <cell r="BJ37">
            <v>35</v>
          </cell>
          <cell r="BK37">
            <v>15</v>
          </cell>
          <cell r="BL37">
            <v>0</v>
          </cell>
          <cell r="BM37">
            <v>0</v>
          </cell>
          <cell r="BN37">
            <v>5</v>
          </cell>
          <cell r="BO37">
            <v>5</v>
          </cell>
          <cell r="BP37">
            <v>5</v>
          </cell>
          <cell r="BQ37">
            <v>20</v>
          </cell>
          <cell r="BR37">
            <v>0</v>
          </cell>
          <cell r="BS37">
            <v>10</v>
          </cell>
          <cell r="BT37">
            <v>5</v>
          </cell>
          <cell r="BU37">
            <v>5</v>
          </cell>
          <cell r="BV37">
            <v>0</v>
          </cell>
          <cell r="BW37">
            <v>55</v>
          </cell>
          <cell r="BX37">
            <v>20</v>
          </cell>
          <cell r="BY37">
            <v>10</v>
          </cell>
          <cell r="BZ37">
            <v>5</v>
          </cell>
          <cell r="CA37">
            <v>10</v>
          </cell>
          <cell r="CB37">
            <v>0</v>
          </cell>
          <cell r="CC37">
            <v>0</v>
          </cell>
          <cell r="CD37">
            <v>35</v>
          </cell>
          <cell r="CE37">
            <v>5</v>
          </cell>
          <cell r="CF37">
            <v>5</v>
          </cell>
          <cell r="CG37">
            <v>10</v>
          </cell>
          <cell r="CH37">
            <v>5</v>
          </cell>
          <cell r="CI37">
            <v>15</v>
          </cell>
          <cell r="CJ37">
            <v>50</v>
          </cell>
          <cell r="CK37">
            <v>25</v>
          </cell>
          <cell r="CL37">
            <v>5</v>
          </cell>
          <cell r="CM37">
            <v>5</v>
          </cell>
          <cell r="CN37">
            <v>5</v>
          </cell>
          <cell r="CO37">
            <v>10</v>
          </cell>
          <cell r="CP37">
            <v>0</v>
          </cell>
          <cell r="CQ37">
            <v>15</v>
          </cell>
          <cell r="CR37">
            <v>5</v>
          </cell>
          <cell r="CS37">
            <v>0</v>
          </cell>
          <cell r="CT37">
            <v>0</v>
          </cell>
          <cell r="CU37">
            <v>0</v>
          </cell>
          <cell r="CV37">
            <v>5</v>
          </cell>
          <cell r="CW37">
            <v>15</v>
          </cell>
          <cell r="CX37">
            <v>5</v>
          </cell>
          <cell r="CY37">
            <v>0</v>
          </cell>
          <cell r="CZ37">
            <v>0</v>
          </cell>
          <cell r="DA37">
            <v>5</v>
          </cell>
          <cell r="DB37">
            <v>5</v>
          </cell>
          <cell r="DC37">
            <v>15</v>
          </cell>
          <cell r="DD37">
            <v>10</v>
          </cell>
          <cell r="DE37">
            <v>0</v>
          </cell>
          <cell r="DF37">
            <v>0</v>
          </cell>
          <cell r="DG37">
            <v>0</v>
          </cell>
          <cell r="DH37">
            <v>5</v>
          </cell>
          <cell r="DI37">
            <v>5</v>
          </cell>
          <cell r="DJ37">
            <v>5</v>
          </cell>
          <cell r="DK37">
            <v>5</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55.7</v>
          </cell>
          <cell r="EE37">
            <v>270</v>
          </cell>
          <cell r="EF37">
            <v>25</v>
          </cell>
          <cell r="EG37">
            <v>10</v>
          </cell>
          <cell r="EH37">
            <v>0</v>
          </cell>
          <cell r="EI37">
            <v>0</v>
          </cell>
          <cell r="EJ37">
            <v>5</v>
          </cell>
          <cell r="EK37">
            <v>5</v>
          </cell>
          <cell r="EL37">
            <v>0</v>
          </cell>
          <cell r="EM37">
            <v>5</v>
          </cell>
          <cell r="EN37">
            <v>5</v>
          </cell>
          <cell r="EO37">
            <v>0</v>
          </cell>
          <cell r="EP37">
            <v>0</v>
          </cell>
          <cell r="EQ37">
            <v>5</v>
          </cell>
          <cell r="ER37">
            <v>0</v>
          </cell>
          <cell r="ES37">
            <v>10</v>
          </cell>
          <cell r="ET37">
            <v>5</v>
          </cell>
          <cell r="EU37">
            <v>5</v>
          </cell>
          <cell r="EV37">
            <v>5</v>
          </cell>
          <cell r="EW37">
            <v>0</v>
          </cell>
          <cell r="EX37">
            <v>5</v>
          </cell>
          <cell r="EY37">
            <v>15</v>
          </cell>
          <cell r="EZ37">
            <v>10</v>
          </cell>
          <cell r="FA37">
            <v>0</v>
          </cell>
          <cell r="FB37">
            <v>0</v>
          </cell>
          <cell r="FC37">
            <v>5</v>
          </cell>
          <cell r="FD37">
            <v>5</v>
          </cell>
          <cell r="FE37">
            <v>0</v>
          </cell>
          <cell r="FF37">
            <v>5</v>
          </cell>
          <cell r="FG37">
            <v>5</v>
          </cell>
          <cell r="FH37">
            <v>0</v>
          </cell>
          <cell r="FI37">
            <v>0</v>
          </cell>
          <cell r="FJ37">
            <v>0</v>
          </cell>
          <cell r="FK37">
            <v>0</v>
          </cell>
          <cell r="FL37">
            <v>15</v>
          </cell>
          <cell r="FM37">
            <v>0</v>
          </cell>
          <cell r="FN37">
            <v>0</v>
          </cell>
          <cell r="FO37">
            <v>0</v>
          </cell>
          <cell r="FP37">
            <v>0</v>
          </cell>
          <cell r="FQ37">
            <v>0</v>
          </cell>
          <cell r="FR37">
            <v>0</v>
          </cell>
          <cell r="FS37">
            <v>10</v>
          </cell>
          <cell r="FT37">
            <v>5</v>
          </cell>
          <cell r="FU37">
            <v>0</v>
          </cell>
          <cell r="FV37">
            <v>0</v>
          </cell>
          <cell r="FW37">
            <v>5</v>
          </cell>
          <cell r="FX37">
            <v>0</v>
          </cell>
          <cell r="FY37">
            <v>15</v>
          </cell>
          <cell r="FZ37">
            <v>5</v>
          </cell>
          <cell r="GA37">
            <v>0</v>
          </cell>
          <cell r="GB37">
            <v>0</v>
          </cell>
          <cell r="GC37">
            <v>0</v>
          </cell>
          <cell r="GD37">
            <v>0</v>
          </cell>
          <cell r="GE37">
            <v>0</v>
          </cell>
          <cell r="GF37">
            <v>5</v>
          </cell>
          <cell r="GG37">
            <v>0</v>
          </cell>
          <cell r="GH37">
            <v>5</v>
          </cell>
          <cell r="GI37">
            <v>0</v>
          </cell>
          <cell r="GJ37">
            <v>5</v>
          </cell>
          <cell r="GK37">
            <v>0</v>
          </cell>
          <cell r="GL37">
            <v>45</v>
          </cell>
          <cell r="GM37">
            <v>15</v>
          </cell>
          <cell r="GN37">
            <v>5</v>
          </cell>
          <cell r="GO37">
            <v>0</v>
          </cell>
          <cell r="GP37">
            <v>0</v>
          </cell>
          <cell r="GQ37">
            <v>5</v>
          </cell>
          <cell r="GR37">
            <v>5</v>
          </cell>
          <cell r="GS37">
            <v>35</v>
          </cell>
          <cell r="GT37">
            <v>0</v>
          </cell>
          <cell r="GU37">
            <v>10</v>
          </cell>
          <cell r="GV37">
            <v>5</v>
          </cell>
          <cell r="GW37">
            <v>5</v>
          </cell>
          <cell r="GX37">
            <v>10</v>
          </cell>
          <cell r="GY37">
            <v>70</v>
          </cell>
          <cell r="GZ37">
            <v>40</v>
          </cell>
          <cell r="HA37">
            <v>5</v>
          </cell>
          <cell r="HB37">
            <v>15</v>
          </cell>
          <cell r="HC37">
            <v>5</v>
          </cell>
          <cell r="HD37">
            <v>5</v>
          </cell>
          <cell r="HE37">
            <v>5</v>
          </cell>
          <cell r="HF37">
            <v>30</v>
          </cell>
          <cell r="HG37">
            <v>5</v>
          </cell>
          <cell r="HH37">
            <v>5</v>
          </cell>
          <cell r="HI37">
            <v>5</v>
          </cell>
          <cell r="HJ37">
            <v>10</v>
          </cell>
          <cell r="HK37">
            <v>10</v>
          </cell>
          <cell r="HL37">
            <v>50</v>
          </cell>
          <cell r="HM37">
            <v>30</v>
          </cell>
          <cell r="HN37">
            <v>5</v>
          </cell>
          <cell r="HO37">
            <v>10</v>
          </cell>
          <cell r="HP37">
            <v>10</v>
          </cell>
          <cell r="HQ37">
            <v>5</v>
          </cell>
          <cell r="HR37">
            <v>5</v>
          </cell>
          <cell r="HS37">
            <v>15</v>
          </cell>
          <cell r="HT37">
            <v>5</v>
          </cell>
          <cell r="HU37">
            <v>0</v>
          </cell>
          <cell r="HV37">
            <v>5</v>
          </cell>
          <cell r="HW37">
            <v>5</v>
          </cell>
          <cell r="HX37">
            <v>0</v>
          </cell>
          <cell r="HY37">
            <v>10</v>
          </cell>
          <cell r="HZ37">
            <v>5</v>
          </cell>
          <cell r="IA37">
            <v>0</v>
          </cell>
          <cell r="IB37">
            <v>0</v>
          </cell>
          <cell r="IC37">
            <v>0</v>
          </cell>
          <cell r="ID37">
            <v>5</v>
          </cell>
          <cell r="IE37">
            <v>35</v>
          </cell>
          <cell r="IF37">
            <v>10</v>
          </cell>
          <cell r="IG37">
            <v>0</v>
          </cell>
          <cell r="IH37">
            <v>0</v>
          </cell>
          <cell r="II37">
            <v>5</v>
          </cell>
          <cell r="IJ37">
            <v>5</v>
          </cell>
          <cell r="IK37">
            <v>0</v>
          </cell>
          <cell r="IL37">
            <v>10</v>
          </cell>
          <cell r="IM37">
            <v>5</v>
          </cell>
          <cell r="IN37">
            <v>5</v>
          </cell>
          <cell r="IO37">
            <v>0</v>
          </cell>
          <cell r="IP37">
            <v>5</v>
          </cell>
          <cell r="IQ37">
            <v>5</v>
          </cell>
          <cell r="IR37">
            <v>10</v>
          </cell>
          <cell r="IS37">
            <v>5</v>
          </cell>
          <cell r="IT37">
            <v>0</v>
          </cell>
          <cell r="IU37">
            <v>0</v>
          </cell>
          <cell r="IV37">
            <v>5</v>
          </cell>
          <cell r="IW37">
            <v>0</v>
          </cell>
          <cell r="IX37">
            <v>5903032</v>
          </cell>
          <cell r="IY37">
            <v>5</v>
          </cell>
          <cell r="IZ37">
            <v>0</v>
          </cell>
          <cell r="JA37">
            <v>0</v>
          </cell>
          <cell r="JB37">
            <v>0</v>
          </cell>
          <cell r="JC37">
            <v>5</v>
          </cell>
          <cell r="JD37">
            <v>0</v>
          </cell>
          <cell r="JE37">
            <v>0</v>
          </cell>
          <cell r="JF37">
            <v>56.8</v>
          </cell>
        </row>
        <row r="38">
          <cell r="A38">
            <v>5905023</v>
          </cell>
          <cell r="B38" t="str">
            <v>Rossland</v>
          </cell>
          <cell r="C38">
            <v>1780</v>
          </cell>
          <cell r="D38">
            <v>345</v>
          </cell>
          <cell r="E38">
            <v>115</v>
          </cell>
          <cell r="F38">
            <v>10</v>
          </cell>
          <cell r="G38">
            <v>20</v>
          </cell>
          <cell r="H38">
            <v>20</v>
          </cell>
          <cell r="I38">
            <v>35</v>
          </cell>
          <cell r="J38">
            <v>30</v>
          </cell>
          <cell r="K38">
            <v>120</v>
          </cell>
          <cell r="L38">
            <v>20</v>
          </cell>
          <cell r="M38">
            <v>25</v>
          </cell>
          <cell r="N38">
            <v>30</v>
          </cell>
          <cell r="O38">
            <v>20</v>
          </cell>
          <cell r="P38">
            <v>25</v>
          </cell>
          <cell r="Q38">
            <v>100</v>
          </cell>
          <cell r="R38">
            <v>10</v>
          </cell>
          <cell r="S38">
            <v>25</v>
          </cell>
          <cell r="T38">
            <v>20</v>
          </cell>
          <cell r="U38">
            <v>15</v>
          </cell>
          <cell r="V38">
            <v>35</v>
          </cell>
          <cell r="W38">
            <v>180</v>
          </cell>
          <cell r="X38">
            <v>105</v>
          </cell>
          <cell r="Y38">
            <v>20</v>
          </cell>
          <cell r="Z38">
            <v>25</v>
          </cell>
          <cell r="AA38">
            <v>15</v>
          </cell>
          <cell r="AB38">
            <v>25</v>
          </cell>
          <cell r="AC38">
            <v>25</v>
          </cell>
          <cell r="AD38">
            <v>70</v>
          </cell>
          <cell r="AE38">
            <v>20</v>
          </cell>
          <cell r="AF38">
            <v>15</v>
          </cell>
          <cell r="AG38">
            <v>15</v>
          </cell>
          <cell r="AH38">
            <v>10</v>
          </cell>
          <cell r="AI38">
            <v>10</v>
          </cell>
          <cell r="AJ38">
            <v>215</v>
          </cell>
          <cell r="AK38">
            <v>95</v>
          </cell>
          <cell r="AL38">
            <v>15</v>
          </cell>
          <cell r="AM38">
            <v>20</v>
          </cell>
          <cell r="AN38">
            <v>25</v>
          </cell>
          <cell r="AO38">
            <v>5</v>
          </cell>
          <cell r="AP38">
            <v>25</v>
          </cell>
          <cell r="AQ38">
            <v>120</v>
          </cell>
          <cell r="AR38">
            <v>20</v>
          </cell>
          <cell r="AS38">
            <v>25</v>
          </cell>
          <cell r="AT38">
            <v>30</v>
          </cell>
          <cell r="AU38">
            <v>25</v>
          </cell>
          <cell r="AV38">
            <v>25</v>
          </cell>
          <cell r="AW38">
            <v>290</v>
          </cell>
          <cell r="AX38">
            <v>150</v>
          </cell>
          <cell r="AY38">
            <v>25</v>
          </cell>
          <cell r="AZ38">
            <v>30</v>
          </cell>
          <cell r="BA38">
            <v>25</v>
          </cell>
          <cell r="BB38">
            <v>35</v>
          </cell>
          <cell r="BC38">
            <v>40</v>
          </cell>
          <cell r="BD38">
            <v>135</v>
          </cell>
          <cell r="BE38">
            <v>35</v>
          </cell>
          <cell r="BF38">
            <v>30</v>
          </cell>
          <cell r="BG38">
            <v>15</v>
          </cell>
          <cell r="BH38">
            <v>30</v>
          </cell>
          <cell r="BI38">
            <v>20</v>
          </cell>
          <cell r="BJ38">
            <v>275</v>
          </cell>
          <cell r="BK38">
            <v>125</v>
          </cell>
          <cell r="BL38">
            <v>25</v>
          </cell>
          <cell r="BM38">
            <v>25</v>
          </cell>
          <cell r="BN38">
            <v>15</v>
          </cell>
          <cell r="BO38">
            <v>25</v>
          </cell>
          <cell r="BP38">
            <v>35</v>
          </cell>
          <cell r="BQ38">
            <v>150</v>
          </cell>
          <cell r="BR38">
            <v>25</v>
          </cell>
          <cell r="BS38">
            <v>25</v>
          </cell>
          <cell r="BT38">
            <v>40</v>
          </cell>
          <cell r="BU38">
            <v>30</v>
          </cell>
          <cell r="BV38">
            <v>35</v>
          </cell>
          <cell r="BW38">
            <v>285</v>
          </cell>
          <cell r="BX38">
            <v>165</v>
          </cell>
          <cell r="BY38">
            <v>30</v>
          </cell>
          <cell r="BZ38">
            <v>35</v>
          </cell>
          <cell r="CA38">
            <v>40</v>
          </cell>
          <cell r="CB38">
            <v>35</v>
          </cell>
          <cell r="CC38">
            <v>25</v>
          </cell>
          <cell r="CD38">
            <v>115</v>
          </cell>
          <cell r="CE38">
            <v>35</v>
          </cell>
          <cell r="CF38">
            <v>25</v>
          </cell>
          <cell r="CG38">
            <v>20</v>
          </cell>
          <cell r="CH38">
            <v>15</v>
          </cell>
          <cell r="CI38">
            <v>20</v>
          </cell>
          <cell r="CJ38">
            <v>160</v>
          </cell>
          <cell r="CK38">
            <v>70</v>
          </cell>
          <cell r="CL38">
            <v>20</v>
          </cell>
          <cell r="CM38">
            <v>15</v>
          </cell>
          <cell r="CN38">
            <v>15</v>
          </cell>
          <cell r="CO38">
            <v>10</v>
          </cell>
          <cell r="CP38">
            <v>10</v>
          </cell>
          <cell r="CQ38">
            <v>60</v>
          </cell>
          <cell r="CR38">
            <v>10</v>
          </cell>
          <cell r="CS38">
            <v>10</v>
          </cell>
          <cell r="CT38">
            <v>15</v>
          </cell>
          <cell r="CU38">
            <v>15</v>
          </cell>
          <cell r="CV38">
            <v>5</v>
          </cell>
          <cell r="CW38">
            <v>35</v>
          </cell>
          <cell r="CX38">
            <v>10</v>
          </cell>
          <cell r="CY38">
            <v>10</v>
          </cell>
          <cell r="CZ38">
            <v>5</v>
          </cell>
          <cell r="DA38">
            <v>5</v>
          </cell>
          <cell r="DB38">
            <v>5</v>
          </cell>
          <cell r="DC38">
            <v>40</v>
          </cell>
          <cell r="DD38">
            <v>20</v>
          </cell>
          <cell r="DE38">
            <v>5</v>
          </cell>
          <cell r="DF38">
            <v>5</v>
          </cell>
          <cell r="DG38">
            <v>5</v>
          </cell>
          <cell r="DH38">
            <v>5</v>
          </cell>
          <cell r="DI38">
            <v>0</v>
          </cell>
          <cell r="DJ38">
            <v>10</v>
          </cell>
          <cell r="DK38">
            <v>5</v>
          </cell>
          <cell r="DL38">
            <v>0</v>
          </cell>
          <cell r="DM38">
            <v>0</v>
          </cell>
          <cell r="DN38">
            <v>5</v>
          </cell>
          <cell r="DO38">
            <v>0</v>
          </cell>
          <cell r="DP38">
            <v>5</v>
          </cell>
          <cell r="DQ38">
            <v>5</v>
          </cell>
          <cell r="DR38">
            <v>5</v>
          </cell>
          <cell r="DS38">
            <v>0</v>
          </cell>
          <cell r="DT38">
            <v>0</v>
          </cell>
          <cell r="DU38">
            <v>5</v>
          </cell>
          <cell r="DV38">
            <v>0</v>
          </cell>
          <cell r="DW38">
            <v>0</v>
          </cell>
          <cell r="DX38">
            <v>0</v>
          </cell>
          <cell r="DY38">
            <v>0</v>
          </cell>
          <cell r="DZ38">
            <v>0</v>
          </cell>
          <cell r="EA38">
            <v>0</v>
          </cell>
          <cell r="EB38">
            <v>0</v>
          </cell>
          <cell r="EC38">
            <v>0</v>
          </cell>
          <cell r="ED38">
            <v>40.200000000000003</v>
          </cell>
          <cell r="EE38">
            <v>1780</v>
          </cell>
          <cell r="EF38">
            <v>320</v>
          </cell>
          <cell r="EG38">
            <v>100</v>
          </cell>
          <cell r="EH38">
            <v>20</v>
          </cell>
          <cell r="EI38">
            <v>25</v>
          </cell>
          <cell r="EJ38">
            <v>25</v>
          </cell>
          <cell r="EK38">
            <v>15</v>
          </cell>
          <cell r="EL38">
            <v>20</v>
          </cell>
          <cell r="EM38">
            <v>115</v>
          </cell>
          <cell r="EN38">
            <v>25</v>
          </cell>
          <cell r="EO38">
            <v>20</v>
          </cell>
          <cell r="EP38">
            <v>25</v>
          </cell>
          <cell r="EQ38">
            <v>20</v>
          </cell>
          <cell r="ER38">
            <v>20</v>
          </cell>
          <cell r="ES38">
            <v>100</v>
          </cell>
          <cell r="ET38">
            <v>25</v>
          </cell>
          <cell r="EU38">
            <v>20</v>
          </cell>
          <cell r="EV38">
            <v>25</v>
          </cell>
          <cell r="EW38">
            <v>10</v>
          </cell>
          <cell r="EX38">
            <v>20</v>
          </cell>
          <cell r="EY38">
            <v>205</v>
          </cell>
          <cell r="EZ38">
            <v>110</v>
          </cell>
          <cell r="FA38">
            <v>20</v>
          </cell>
          <cell r="FB38">
            <v>25</v>
          </cell>
          <cell r="FC38">
            <v>25</v>
          </cell>
          <cell r="FD38">
            <v>20</v>
          </cell>
          <cell r="FE38">
            <v>25</v>
          </cell>
          <cell r="FF38">
            <v>95</v>
          </cell>
          <cell r="FG38">
            <v>15</v>
          </cell>
          <cell r="FH38">
            <v>20</v>
          </cell>
          <cell r="FI38">
            <v>20</v>
          </cell>
          <cell r="FJ38">
            <v>10</v>
          </cell>
          <cell r="FK38">
            <v>20</v>
          </cell>
          <cell r="FL38">
            <v>230</v>
          </cell>
          <cell r="FM38">
            <v>100</v>
          </cell>
          <cell r="FN38">
            <v>15</v>
          </cell>
          <cell r="FO38">
            <v>20</v>
          </cell>
          <cell r="FP38">
            <v>20</v>
          </cell>
          <cell r="FQ38">
            <v>20</v>
          </cell>
          <cell r="FR38">
            <v>20</v>
          </cell>
          <cell r="FS38">
            <v>130</v>
          </cell>
          <cell r="FT38">
            <v>25</v>
          </cell>
          <cell r="FU38">
            <v>30</v>
          </cell>
          <cell r="FV38">
            <v>20</v>
          </cell>
          <cell r="FW38">
            <v>25</v>
          </cell>
          <cell r="FX38">
            <v>25</v>
          </cell>
          <cell r="FY38">
            <v>295</v>
          </cell>
          <cell r="FZ38">
            <v>150</v>
          </cell>
          <cell r="GA38">
            <v>30</v>
          </cell>
          <cell r="GB38">
            <v>35</v>
          </cell>
          <cell r="GC38">
            <v>35</v>
          </cell>
          <cell r="GD38">
            <v>35</v>
          </cell>
          <cell r="GE38">
            <v>20</v>
          </cell>
          <cell r="GF38">
            <v>145</v>
          </cell>
          <cell r="GG38">
            <v>35</v>
          </cell>
          <cell r="GH38">
            <v>20</v>
          </cell>
          <cell r="GI38">
            <v>20</v>
          </cell>
          <cell r="GJ38">
            <v>30</v>
          </cell>
          <cell r="GK38">
            <v>30</v>
          </cell>
          <cell r="GL38">
            <v>290</v>
          </cell>
          <cell r="GM38">
            <v>130</v>
          </cell>
          <cell r="GN38">
            <v>20</v>
          </cell>
          <cell r="GO38">
            <v>20</v>
          </cell>
          <cell r="GP38">
            <v>25</v>
          </cell>
          <cell r="GQ38">
            <v>30</v>
          </cell>
          <cell r="GR38">
            <v>35</v>
          </cell>
          <cell r="GS38">
            <v>155</v>
          </cell>
          <cell r="GT38">
            <v>30</v>
          </cell>
          <cell r="GU38">
            <v>35</v>
          </cell>
          <cell r="GV38">
            <v>25</v>
          </cell>
          <cell r="GW38">
            <v>30</v>
          </cell>
          <cell r="GX38">
            <v>35</v>
          </cell>
          <cell r="GY38">
            <v>250</v>
          </cell>
          <cell r="GZ38">
            <v>155</v>
          </cell>
          <cell r="HA38">
            <v>30</v>
          </cell>
          <cell r="HB38">
            <v>35</v>
          </cell>
          <cell r="HC38">
            <v>30</v>
          </cell>
          <cell r="HD38">
            <v>35</v>
          </cell>
          <cell r="HE38">
            <v>30</v>
          </cell>
          <cell r="HF38">
            <v>100</v>
          </cell>
          <cell r="HG38">
            <v>30</v>
          </cell>
          <cell r="HH38">
            <v>20</v>
          </cell>
          <cell r="HI38">
            <v>10</v>
          </cell>
          <cell r="HJ38">
            <v>20</v>
          </cell>
          <cell r="HK38">
            <v>15</v>
          </cell>
          <cell r="HL38">
            <v>150</v>
          </cell>
          <cell r="HM38">
            <v>70</v>
          </cell>
          <cell r="HN38">
            <v>20</v>
          </cell>
          <cell r="HO38">
            <v>15</v>
          </cell>
          <cell r="HP38">
            <v>10</v>
          </cell>
          <cell r="HQ38">
            <v>15</v>
          </cell>
          <cell r="HR38">
            <v>15</v>
          </cell>
          <cell r="HS38">
            <v>50</v>
          </cell>
          <cell r="HT38">
            <v>15</v>
          </cell>
          <cell r="HU38">
            <v>10</v>
          </cell>
          <cell r="HV38">
            <v>10</v>
          </cell>
          <cell r="HW38">
            <v>10</v>
          </cell>
          <cell r="HX38">
            <v>10</v>
          </cell>
          <cell r="HY38">
            <v>30</v>
          </cell>
          <cell r="HZ38">
            <v>10</v>
          </cell>
          <cell r="IA38">
            <v>5</v>
          </cell>
          <cell r="IB38">
            <v>5</v>
          </cell>
          <cell r="IC38">
            <v>10</v>
          </cell>
          <cell r="ID38">
            <v>5</v>
          </cell>
          <cell r="IE38">
            <v>45</v>
          </cell>
          <cell r="IF38">
            <v>15</v>
          </cell>
          <cell r="IG38">
            <v>5</v>
          </cell>
          <cell r="IH38">
            <v>0</v>
          </cell>
          <cell r="II38">
            <v>0</v>
          </cell>
          <cell r="IJ38">
            <v>0</v>
          </cell>
          <cell r="IK38">
            <v>0</v>
          </cell>
          <cell r="IL38">
            <v>20</v>
          </cell>
          <cell r="IM38">
            <v>10</v>
          </cell>
          <cell r="IN38">
            <v>5</v>
          </cell>
          <cell r="IO38">
            <v>5</v>
          </cell>
          <cell r="IP38">
            <v>5</v>
          </cell>
          <cell r="IQ38">
            <v>0</v>
          </cell>
          <cell r="IR38">
            <v>5</v>
          </cell>
          <cell r="IS38">
            <v>5</v>
          </cell>
          <cell r="IT38">
            <v>5</v>
          </cell>
          <cell r="IU38">
            <v>5</v>
          </cell>
          <cell r="IV38">
            <v>0</v>
          </cell>
          <cell r="IW38">
            <v>0</v>
          </cell>
          <cell r="IX38">
            <v>5905023</v>
          </cell>
          <cell r="IY38">
            <v>0</v>
          </cell>
          <cell r="IZ38">
            <v>0</v>
          </cell>
          <cell r="JA38">
            <v>0</v>
          </cell>
          <cell r="JB38">
            <v>0</v>
          </cell>
          <cell r="JC38">
            <v>0</v>
          </cell>
          <cell r="JD38">
            <v>0</v>
          </cell>
          <cell r="JE38">
            <v>0</v>
          </cell>
          <cell r="JF38">
            <v>39.299999999999997</v>
          </cell>
        </row>
        <row r="39">
          <cell r="A39">
            <v>5903060</v>
          </cell>
          <cell r="B39" t="str">
            <v>Central Kootenay K</v>
          </cell>
          <cell r="C39">
            <v>900</v>
          </cell>
          <cell r="D39">
            <v>90</v>
          </cell>
          <cell r="E39">
            <v>35</v>
          </cell>
          <cell r="F39">
            <v>5</v>
          </cell>
          <cell r="G39">
            <v>5</v>
          </cell>
          <cell r="H39">
            <v>0</v>
          </cell>
          <cell r="I39">
            <v>15</v>
          </cell>
          <cell r="J39">
            <v>5</v>
          </cell>
          <cell r="K39">
            <v>25</v>
          </cell>
          <cell r="L39">
            <v>5</v>
          </cell>
          <cell r="M39">
            <v>5</v>
          </cell>
          <cell r="N39">
            <v>5</v>
          </cell>
          <cell r="O39">
            <v>0</v>
          </cell>
          <cell r="P39">
            <v>5</v>
          </cell>
          <cell r="Q39">
            <v>30</v>
          </cell>
          <cell r="R39">
            <v>5</v>
          </cell>
          <cell r="S39">
            <v>5</v>
          </cell>
          <cell r="T39">
            <v>10</v>
          </cell>
          <cell r="U39">
            <v>5</v>
          </cell>
          <cell r="V39">
            <v>5</v>
          </cell>
          <cell r="W39">
            <v>75</v>
          </cell>
          <cell r="X39">
            <v>50</v>
          </cell>
          <cell r="Y39">
            <v>15</v>
          </cell>
          <cell r="Z39">
            <v>10</v>
          </cell>
          <cell r="AA39">
            <v>10</v>
          </cell>
          <cell r="AB39">
            <v>5</v>
          </cell>
          <cell r="AC39">
            <v>5</v>
          </cell>
          <cell r="AD39">
            <v>25</v>
          </cell>
          <cell r="AE39">
            <v>10</v>
          </cell>
          <cell r="AF39">
            <v>5</v>
          </cell>
          <cell r="AG39">
            <v>5</v>
          </cell>
          <cell r="AH39">
            <v>10</v>
          </cell>
          <cell r="AI39">
            <v>0</v>
          </cell>
          <cell r="AJ39">
            <v>55</v>
          </cell>
          <cell r="AK39">
            <v>25</v>
          </cell>
          <cell r="AL39">
            <v>5</v>
          </cell>
          <cell r="AM39">
            <v>5</v>
          </cell>
          <cell r="AN39">
            <v>5</v>
          </cell>
          <cell r="AO39">
            <v>0</v>
          </cell>
          <cell r="AP39">
            <v>10</v>
          </cell>
          <cell r="AQ39">
            <v>30</v>
          </cell>
          <cell r="AR39">
            <v>5</v>
          </cell>
          <cell r="AS39">
            <v>5</v>
          </cell>
          <cell r="AT39">
            <v>5</v>
          </cell>
          <cell r="AU39">
            <v>10</v>
          </cell>
          <cell r="AV39">
            <v>5</v>
          </cell>
          <cell r="AW39">
            <v>70</v>
          </cell>
          <cell r="AX39">
            <v>25</v>
          </cell>
          <cell r="AY39">
            <v>5</v>
          </cell>
          <cell r="AZ39">
            <v>5</v>
          </cell>
          <cell r="BA39">
            <v>5</v>
          </cell>
          <cell r="BB39">
            <v>0</v>
          </cell>
          <cell r="BC39">
            <v>5</v>
          </cell>
          <cell r="BD39">
            <v>50</v>
          </cell>
          <cell r="BE39">
            <v>10</v>
          </cell>
          <cell r="BF39">
            <v>10</v>
          </cell>
          <cell r="BG39">
            <v>5</v>
          </cell>
          <cell r="BH39">
            <v>10</v>
          </cell>
          <cell r="BI39">
            <v>10</v>
          </cell>
          <cell r="BJ39">
            <v>145</v>
          </cell>
          <cell r="BK39">
            <v>60</v>
          </cell>
          <cell r="BL39">
            <v>5</v>
          </cell>
          <cell r="BM39">
            <v>10</v>
          </cell>
          <cell r="BN39">
            <v>10</v>
          </cell>
          <cell r="BO39">
            <v>15</v>
          </cell>
          <cell r="BP39">
            <v>20</v>
          </cell>
          <cell r="BQ39">
            <v>90</v>
          </cell>
          <cell r="BR39">
            <v>20</v>
          </cell>
          <cell r="BS39">
            <v>15</v>
          </cell>
          <cell r="BT39">
            <v>15</v>
          </cell>
          <cell r="BU39">
            <v>20</v>
          </cell>
          <cell r="BV39">
            <v>20</v>
          </cell>
          <cell r="BW39">
            <v>245</v>
          </cell>
          <cell r="BX39">
            <v>120</v>
          </cell>
          <cell r="BY39">
            <v>25</v>
          </cell>
          <cell r="BZ39">
            <v>30</v>
          </cell>
          <cell r="CA39">
            <v>20</v>
          </cell>
          <cell r="CB39">
            <v>25</v>
          </cell>
          <cell r="CC39">
            <v>20</v>
          </cell>
          <cell r="CD39">
            <v>125</v>
          </cell>
          <cell r="CE39">
            <v>25</v>
          </cell>
          <cell r="CF39">
            <v>30</v>
          </cell>
          <cell r="CG39">
            <v>25</v>
          </cell>
          <cell r="CH39">
            <v>30</v>
          </cell>
          <cell r="CI39">
            <v>25</v>
          </cell>
          <cell r="CJ39">
            <v>180</v>
          </cell>
          <cell r="CK39">
            <v>90</v>
          </cell>
          <cell r="CL39">
            <v>25</v>
          </cell>
          <cell r="CM39">
            <v>15</v>
          </cell>
          <cell r="CN39">
            <v>20</v>
          </cell>
          <cell r="CO39">
            <v>15</v>
          </cell>
          <cell r="CP39">
            <v>15</v>
          </cell>
          <cell r="CQ39">
            <v>55</v>
          </cell>
          <cell r="CR39">
            <v>15</v>
          </cell>
          <cell r="CS39">
            <v>5</v>
          </cell>
          <cell r="CT39">
            <v>10</v>
          </cell>
          <cell r="CU39">
            <v>15</v>
          </cell>
          <cell r="CV39">
            <v>10</v>
          </cell>
          <cell r="CW39">
            <v>35</v>
          </cell>
          <cell r="CX39">
            <v>10</v>
          </cell>
          <cell r="CY39">
            <v>10</v>
          </cell>
          <cell r="CZ39">
            <v>5</v>
          </cell>
          <cell r="DA39">
            <v>0</v>
          </cell>
          <cell r="DB39">
            <v>5</v>
          </cell>
          <cell r="DC39">
            <v>35</v>
          </cell>
          <cell r="DD39">
            <v>25</v>
          </cell>
          <cell r="DE39">
            <v>5</v>
          </cell>
          <cell r="DF39">
            <v>0</v>
          </cell>
          <cell r="DG39">
            <v>10</v>
          </cell>
          <cell r="DH39">
            <v>5</v>
          </cell>
          <cell r="DI39">
            <v>5</v>
          </cell>
          <cell r="DJ39">
            <v>5</v>
          </cell>
          <cell r="DK39">
            <v>5</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55.3</v>
          </cell>
          <cell r="EE39">
            <v>860</v>
          </cell>
          <cell r="EF39">
            <v>85</v>
          </cell>
          <cell r="EG39">
            <v>15</v>
          </cell>
          <cell r="EH39">
            <v>5</v>
          </cell>
          <cell r="EI39">
            <v>10</v>
          </cell>
          <cell r="EJ39">
            <v>0</v>
          </cell>
          <cell r="EK39">
            <v>0</v>
          </cell>
          <cell r="EL39">
            <v>5</v>
          </cell>
          <cell r="EM39">
            <v>35</v>
          </cell>
          <cell r="EN39">
            <v>10</v>
          </cell>
          <cell r="EO39">
            <v>5</v>
          </cell>
          <cell r="EP39">
            <v>5</v>
          </cell>
          <cell r="EQ39">
            <v>5</v>
          </cell>
          <cell r="ER39">
            <v>5</v>
          </cell>
          <cell r="ES39">
            <v>35</v>
          </cell>
          <cell r="ET39">
            <v>5</v>
          </cell>
          <cell r="EU39">
            <v>10</v>
          </cell>
          <cell r="EV39">
            <v>5</v>
          </cell>
          <cell r="EW39">
            <v>0</v>
          </cell>
          <cell r="EX39">
            <v>10</v>
          </cell>
          <cell r="EY39">
            <v>65</v>
          </cell>
          <cell r="EZ39">
            <v>50</v>
          </cell>
          <cell r="FA39">
            <v>10</v>
          </cell>
          <cell r="FB39">
            <v>10</v>
          </cell>
          <cell r="FC39">
            <v>5</v>
          </cell>
          <cell r="FD39">
            <v>15</v>
          </cell>
          <cell r="FE39">
            <v>10</v>
          </cell>
          <cell r="FF39">
            <v>15</v>
          </cell>
          <cell r="FG39">
            <v>5</v>
          </cell>
          <cell r="FH39">
            <v>5</v>
          </cell>
          <cell r="FI39">
            <v>5</v>
          </cell>
          <cell r="FJ39">
            <v>5</v>
          </cell>
          <cell r="FK39">
            <v>0</v>
          </cell>
          <cell r="FL39">
            <v>50</v>
          </cell>
          <cell r="FM39">
            <v>20</v>
          </cell>
          <cell r="FN39">
            <v>5</v>
          </cell>
          <cell r="FO39">
            <v>0</v>
          </cell>
          <cell r="FP39">
            <v>5</v>
          </cell>
          <cell r="FQ39">
            <v>0</v>
          </cell>
          <cell r="FR39">
            <v>10</v>
          </cell>
          <cell r="FS39">
            <v>25</v>
          </cell>
          <cell r="FT39">
            <v>5</v>
          </cell>
          <cell r="FU39">
            <v>0</v>
          </cell>
          <cell r="FV39">
            <v>10</v>
          </cell>
          <cell r="FW39">
            <v>0</v>
          </cell>
          <cell r="FX39">
            <v>10</v>
          </cell>
          <cell r="FY39">
            <v>90</v>
          </cell>
          <cell r="FZ39">
            <v>30</v>
          </cell>
          <cell r="GA39">
            <v>5</v>
          </cell>
          <cell r="GB39">
            <v>5</v>
          </cell>
          <cell r="GC39">
            <v>5</v>
          </cell>
          <cell r="GD39">
            <v>10</v>
          </cell>
          <cell r="GE39">
            <v>5</v>
          </cell>
          <cell r="GF39">
            <v>55</v>
          </cell>
          <cell r="GG39">
            <v>15</v>
          </cell>
          <cell r="GH39">
            <v>10</v>
          </cell>
          <cell r="GI39">
            <v>10</v>
          </cell>
          <cell r="GJ39">
            <v>15</v>
          </cell>
          <cell r="GK39">
            <v>5</v>
          </cell>
          <cell r="GL39">
            <v>150</v>
          </cell>
          <cell r="GM39">
            <v>75</v>
          </cell>
          <cell r="GN39">
            <v>15</v>
          </cell>
          <cell r="GO39">
            <v>10</v>
          </cell>
          <cell r="GP39">
            <v>10</v>
          </cell>
          <cell r="GQ39">
            <v>20</v>
          </cell>
          <cell r="GR39">
            <v>25</v>
          </cell>
          <cell r="GS39">
            <v>75</v>
          </cell>
          <cell r="GT39">
            <v>20</v>
          </cell>
          <cell r="GU39">
            <v>20</v>
          </cell>
          <cell r="GV39">
            <v>15</v>
          </cell>
          <cell r="GW39">
            <v>5</v>
          </cell>
          <cell r="GX39">
            <v>15</v>
          </cell>
          <cell r="GY39">
            <v>240</v>
          </cell>
          <cell r="GZ39">
            <v>130</v>
          </cell>
          <cell r="HA39">
            <v>25</v>
          </cell>
          <cell r="HB39">
            <v>25</v>
          </cell>
          <cell r="HC39">
            <v>25</v>
          </cell>
          <cell r="HD39">
            <v>25</v>
          </cell>
          <cell r="HE39">
            <v>30</v>
          </cell>
          <cell r="HF39">
            <v>110</v>
          </cell>
          <cell r="HG39">
            <v>25</v>
          </cell>
          <cell r="HH39">
            <v>20</v>
          </cell>
          <cell r="HI39">
            <v>20</v>
          </cell>
          <cell r="HJ39">
            <v>20</v>
          </cell>
          <cell r="HK39">
            <v>25</v>
          </cell>
          <cell r="HL39">
            <v>145</v>
          </cell>
          <cell r="HM39">
            <v>70</v>
          </cell>
          <cell r="HN39">
            <v>15</v>
          </cell>
          <cell r="HO39">
            <v>20</v>
          </cell>
          <cell r="HP39">
            <v>10</v>
          </cell>
          <cell r="HQ39">
            <v>15</v>
          </cell>
          <cell r="HR39">
            <v>10</v>
          </cell>
          <cell r="HS39">
            <v>50</v>
          </cell>
          <cell r="HT39">
            <v>15</v>
          </cell>
          <cell r="HU39">
            <v>5</v>
          </cell>
          <cell r="HV39">
            <v>10</v>
          </cell>
          <cell r="HW39">
            <v>5</v>
          </cell>
          <cell r="HX39">
            <v>15</v>
          </cell>
          <cell r="HY39">
            <v>25</v>
          </cell>
          <cell r="HZ39">
            <v>5</v>
          </cell>
          <cell r="IA39">
            <v>5</v>
          </cell>
          <cell r="IB39">
            <v>0</v>
          </cell>
          <cell r="IC39">
            <v>5</v>
          </cell>
          <cell r="ID39">
            <v>5</v>
          </cell>
          <cell r="IE39">
            <v>40</v>
          </cell>
          <cell r="IF39">
            <v>25</v>
          </cell>
          <cell r="IG39">
            <v>5</v>
          </cell>
          <cell r="IH39">
            <v>5</v>
          </cell>
          <cell r="II39">
            <v>0</v>
          </cell>
          <cell r="IJ39">
            <v>5</v>
          </cell>
          <cell r="IK39">
            <v>5</v>
          </cell>
          <cell r="IL39">
            <v>10</v>
          </cell>
          <cell r="IM39">
            <v>5</v>
          </cell>
          <cell r="IN39">
            <v>0</v>
          </cell>
          <cell r="IO39">
            <v>0</v>
          </cell>
          <cell r="IP39">
            <v>0</v>
          </cell>
          <cell r="IQ39">
            <v>0</v>
          </cell>
          <cell r="IR39">
            <v>0</v>
          </cell>
          <cell r="IS39">
            <v>0</v>
          </cell>
          <cell r="IT39">
            <v>0</v>
          </cell>
          <cell r="IU39">
            <v>0</v>
          </cell>
          <cell r="IV39">
            <v>0</v>
          </cell>
          <cell r="IW39">
            <v>0</v>
          </cell>
          <cell r="IX39">
            <v>5903060</v>
          </cell>
          <cell r="IY39">
            <v>0</v>
          </cell>
          <cell r="IZ39">
            <v>0</v>
          </cell>
          <cell r="JA39">
            <v>0</v>
          </cell>
          <cell r="JB39">
            <v>0</v>
          </cell>
          <cell r="JC39">
            <v>0</v>
          </cell>
          <cell r="JD39">
            <v>0</v>
          </cell>
          <cell r="JE39">
            <v>0</v>
          </cell>
          <cell r="JF39">
            <v>54.7</v>
          </cell>
        </row>
        <row r="40">
          <cell r="A40">
            <v>5903047</v>
          </cell>
          <cell r="B40" t="str">
            <v>Central Kootenay G</v>
          </cell>
          <cell r="C40">
            <v>885</v>
          </cell>
          <cell r="D40">
            <v>155</v>
          </cell>
          <cell r="E40">
            <v>50</v>
          </cell>
          <cell r="F40">
            <v>5</v>
          </cell>
          <cell r="G40">
            <v>10</v>
          </cell>
          <cell r="H40">
            <v>10</v>
          </cell>
          <cell r="I40">
            <v>10</v>
          </cell>
          <cell r="J40">
            <v>15</v>
          </cell>
          <cell r="K40">
            <v>60</v>
          </cell>
          <cell r="L40">
            <v>25</v>
          </cell>
          <cell r="M40">
            <v>5</v>
          </cell>
          <cell r="N40">
            <v>15</v>
          </cell>
          <cell r="O40">
            <v>10</v>
          </cell>
          <cell r="P40">
            <v>10</v>
          </cell>
          <cell r="Q40">
            <v>45</v>
          </cell>
          <cell r="R40">
            <v>10</v>
          </cell>
          <cell r="S40">
            <v>10</v>
          </cell>
          <cell r="T40">
            <v>5</v>
          </cell>
          <cell r="U40">
            <v>10</v>
          </cell>
          <cell r="V40">
            <v>10</v>
          </cell>
          <cell r="W40">
            <v>60</v>
          </cell>
          <cell r="X40">
            <v>35</v>
          </cell>
          <cell r="Y40">
            <v>10</v>
          </cell>
          <cell r="Z40">
            <v>10</v>
          </cell>
          <cell r="AA40">
            <v>5</v>
          </cell>
          <cell r="AB40">
            <v>10</v>
          </cell>
          <cell r="AC40">
            <v>0</v>
          </cell>
          <cell r="AD40">
            <v>25</v>
          </cell>
          <cell r="AE40">
            <v>5</v>
          </cell>
          <cell r="AF40">
            <v>5</v>
          </cell>
          <cell r="AG40">
            <v>5</v>
          </cell>
          <cell r="AH40">
            <v>5</v>
          </cell>
          <cell r="AI40">
            <v>5</v>
          </cell>
          <cell r="AJ40">
            <v>105</v>
          </cell>
          <cell r="AK40">
            <v>45</v>
          </cell>
          <cell r="AL40">
            <v>5</v>
          </cell>
          <cell r="AM40">
            <v>10</v>
          </cell>
          <cell r="AN40">
            <v>10</v>
          </cell>
          <cell r="AO40">
            <v>10</v>
          </cell>
          <cell r="AP40">
            <v>10</v>
          </cell>
          <cell r="AQ40">
            <v>60</v>
          </cell>
          <cell r="AR40">
            <v>15</v>
          </cell>
          <cell r="AS40">
            <v>5</v>
          </cell>
          <cell r="AT40">
            <v>10</v>
          </cell>
          <cell r="AU40">
            <v>15</v>
          </cell>
          <cell r="AV40">
            <v>10</v>
          </cell>
          <cell r="AW40">
            <v>135</v>
          </cell>
          <cell r="AX40">
            <v>75</v>
          </cell>
          <cell r="AY40">
            <v>15</v>
          </cell>
          <cell r="AZ40">
            <v>15</v>
          </cell>
          <cell r="BA40">
            <v>10</v>
          </cell>
          <cell r="BB40">
            <v>15</v>
          </cell>
          <cell r="BC40">
            <v>15</v>
          </cell>
          <cell r="BD40">
            <v>65</v>
          </cell>
          <cell r="BE40">
            <v>10</v>
          </cell>
          <cell r="BF40">
            <v>10</v>
          </cell>
          <cell r="BG40">
            <v>10</v>
          </cell>
          <cell r="BH40">
            <v>10</v>
          </cell>
          <cell r="BI40">
            <v>20</v>
          </cell>
          <cell r="BJ40">
            <v>175</v>
          </cell>
          <cell r="BK40">
            <v>90</v>
          </cell>
          <cell r="BL40">
            <v>20</v>
          </cell>
          <cell r="BM40">
            <v>15</v>
          </cell>
          <cell r="BN40">
            <v>15</v>
          </cell>
          <cell r="BO40">
            <v>20</v>
          </cell>
          <cell r="BP40">
            <v>30</v>
          </cell>
          <cell r="BQ40">
            <v>85</v>
          </cell>
          <cell r="BR40">
            <v>15</v>
          </cell>
          <cell r="BS40">
            <v>10</v>
          </cell>
          <cell r="BT40">
            <v>15</v>
          </cell>
          <cell r="BU40">
            <v>20</v>
          </cell>
          <cell r="BV40">
            <v>25</v>
          </cell>
          <cell r="BW40">
            <v>145</v>
          </cell>
          <cell r="BX40">
            <v>75</v>
          </cell>
          <cell r="BY40">
            <v>15</v>
          </cell>
          <cell r="BZ40">
            <v>20</v>
          </cell>
          <cell r="CA40">
            <v>10</v>
          </cell>
          <cell r="CB40">
            <v>15</v>
          </cell>
          <cell r="CC40">
            <v>15</v>
          </cell>
          <cell r="CD40">
            <v>75</v>
          </cell>
          <cell r="CE40">
            <v>15</v>
          </cell>
          <cell r="CF40">
            <v>5</v>
          </cell>
          <cell r="CG40">
            <v>20</v>
          </cell>
          <cell r="CH40">
            <v>20</v>
          </cell>
          <cell r="CI40">
            <v>20</v>
          </cell>
          <cell r="CJ40">
            <v>80</v>
          </cell>
          <cell r="CK40">
            <v>35</v>
          </cell>
          <cell r="CL40">
            <v>10</v>
          </cell>
          <cell r="CM40">
            <v>10</v>
          </cell>
          <cell r="CN40">
            <v>10</v>
          </cell>
          <cell r="CO40">
            <v>5</v>
          </cell>
          <cell r="CP40">
            <v>0</v>
          </cell>
          <cell r="CQ40">
            <v>25</v>
          </cell>
          <cell r="CR40">
            <v>5</v>
          </cell>
          <cell r="CS40">
            <v>5</v>
          </cell>
          <cell r="CT40">
            <v>0</v>
          </cell>
          <cell r="CU40">
            <v>5</v>
          </cell>
          <cell r="CV40">
            <v>5</v>
          </cell>
          <cell r="CW40">
            <v>25</v>
          </cell>
          <cell r="CX40">
            <v>0</v>
          </cell>
          <cell r="CY40">
            <v>5</v>
          </cell>
          <cell r="CZ40">
            <v>0</v>
          </cell>
          <cell r="DA40">
            <v>5</v>
          </cell>
          <cell r="DB40">
            <v>5</v>
          </cell>
          <cell r="DC40">
            <v>15</v>
          </cell>
          <cell r="DD40">
            <v>10</v>
          </cell>
          <cell r="DE40">
            <v>5</v>
          </cell>
          <cell r="DF40">
            <v>0</v>
          </cell>
          <cell r="DG40">
            <v>0</v>
          </cell>
          <cell r="DH40">
            <v>0</v>
          </cell>
          <cell r="DI40">
            <v>5</v>
          </cell>
          <cell r="DJ40">
            <v>5</v>
          </cell>
          <cell r="DK40">
            <v>0</v>
          </cell>
          <cell r="DL40">
            <v>0</v>
          </cell>
          <cell r="DM40">
            <v>0</v>
          </cell>
          <cell r="DN40">
            <v>0</v>
          </cell>
          <cell r="DO40">
            <v>0</v>
          </cell>
          <cell r="DP40">
            <v>5</v>
          </cell>
          <cell r="DQ40">
            <v>0</v>
          </cell>
          <cell r="DR40">
            <v>0</v>
          </cell>
          <cell r="DS40">
            <v>0</v>
          </cell>
          <cell r="DT40">
            <v>0</v>
          </cell>
          <cell r="DU40">
            <v>0</v>
          </cell>
          <cell r="DV40">
            <v>0</v>
          </cell>
          <cell r="DW40">
            <v>5</v>
          </cell>
          <cell r="DX40">
            <v>0</v>
          </cell>
          <cell r="DY40">
            <v>0</v>
          </cell>
          <cell r="DZ40">
            <v>0</v>
          </cell>
          <cell r="EA40">
            <v>0</v>
          </cell>
          <cell r="EB40">
            <v>0</v>
          </cell>
          <cell r="EC40">
            <v>0</v>
          </cell>
          <cell r="ED40">
            <v>44.2</v>
          </cell>
          <cell r="EE40">
            <v>715</v>
          </cell>
          <cell r="EF40">
            <v>115</v>
          </cell>
          <cell r="EG40">
            <v>50</v>
          </cell>
          <cell r="EH40">
            <v>10</v>
          </cell>
          <cell r="EI40">
            <v>15</v>
          </cell>
          <cell r="EJ40">
            <v>5</v>
          </cell>
          <cell r="EK40">
            <v>10</v>
          </cell>
          <cell r="EL40">
            <v>5</v>
          </cell>
          <cell r="EM40">
            <v>25</v>
          </cell>
          <cell r="EN40">
            <v>5</v>
          </cell>
          <cell r="EO40">
            <v>0</v>
          </cell>
          <cell r="EP40">
            <v>10</v>
          </cell>
          <cell r="EQ40">
            <v>5</v>
          </cell>
          <cell r="ER40">
            <v>0</v>
          </cell>
          <cell r="ES40">
            <v>40</v>
          </cell>
          <cell r="ET40">
            <v>5</v>
          </cell>
          <cell r="EU40">
            <v>5</v>
          </cell>
          <cell r="EV40">
            <v>5</v>
          </cell>
          <cell r="EW40">
            <v>10</v>
          </cell>
          <cell r="EX40">
            <v>10</v>
          </cell>
          <cell r="EY40">
            <v>60</v>
          </cell>
          <cell r="EZ40">
            <v>35</v>
          </cell>
          <cell r="FA40">
            <v>5</v>
          </cell>
          <cell r="FB40">
            <v>5</v>
          </cell>
          <cell r="FC40">
            <v>5</v>
          </cell>
          <cell r="FD40">
            <v>15</v>
          </cell>
          <cell r="FE40">
            <v>5</v>
          </cell>
          <cell r="FF40">
            <v>25</v>
          </cell>
          <cell r="FG40">
            <v>5</v>
          </cell>
          <cell r="FH40">
            <v>5</v>
          </cell>
          <cell r="FI40">
            <v>0</v>
          </cell>
          <cell r="FJ40">
            <v>5</v>
          </cell>
          <cell r="FK40">
            <v>5</v>
          </cell>
          <cell r="FL40">
            <v>85</v>
          </cell>
          <cell r="FM40">
            <v>30</v>
          </cell>
          <cell r="FN40">
            <v>5</v>
          </cell>
          <cell r="FO40">
            <v>0</v>
          </cell>
          <cell r="FP40">
            <v>10</v>
          </cell>
          <cell r="FQ40">
            <v>10</v>
          </cell>
          <cell r="FR40">
            <v>5</v>
          </cell>
          <cell r="FS40">
            <v>55</v>
          </cell>
          <cell r="FT40">
            <v>10</v>
          </cell>
          <cell r="FU40">
            <v>10</v>
          </cell>
          <cell r="FV40">
            <v>15</v>
          </cell>
          <cell r="FW40">
            <v>10</v>
          </cell>
          <cell r="FX40">
            <v>10</v>
          </cell>
          <cell r="FY40">
            <v>115</v>
          </cell>
          <cell r="FZ40">
            <v>60</v>
          </cell>
          <cell r="GA40">
            <v>15</v>
          </cell>
          <cell r="GB40">
            <v>10</v>
          </cell>
          <cell r="GC40">
            <v>15</v>
          </cell>
          <cell r="GD40">
            <v>10</v>
          </cell>
          <cell r="GE40">
            <v>10</v>
          </cell>
          <cell r="GF40">
            <v>55</v>
          </cell>
          <cell r="GG40">
            <v>15</v>
          </cell>
          <cell r="GH40">
            <v>15</v>
          </cell>
          <cell r="GI40">
            <v>10</v>
          </cell>
          <cell r="GJ40">
            <v>10</v>
          </cell>
          <cell r="GK40">
            <v>5</v>
          </cell>
          <cell r="GL40">
            <v>135</v>
          </cell>
          <cell r="GM40">
            <v>60</v>
          </cell>
          <cell r="GN40">
            <v>10</v>
          </cell>
          <cell r="GO40">
            <v>20</v>
          </cell>
          <cell r="GP40">
            <v>15</v>
          </cell>
          <cell r="GQ40">
            <v>10</v>
          </cell>
          <cell r="GR40">
            <v>10</v>
          </cell>
          <cell r="GS40">
            <v>75</v>
          </cell>
          <cell r="GT40">
            <v>15</v>
          </cell>
          <cell r="GU40">
            <v>10</v>
          </cell>
          <cell r="GV40">
            <v>15</v>
          </cell>
          <cell r="GW40">
            <v>25</v>
          </cell>
          <cell r="GX40">
            <v>10</v>
          </cell>
          <cell r="GY40">
            <v>125</v>
          </cell>
          <cell r="GZ40">
            <v>75</v>
          </cell>
          <cell r="HA40">
            <v>20</v>
          </cell>
          <cell r="HB40">
            <v>10</v>
          </cell>
          <cell r="HC40">
            <v>20</v>
          </cell>
          <cell r="HD40">
            <v>15</v>
          </cell>
          <cell r="HE40">
            <v>15</v>
          </cell>
          <cell r="HF40">
            <v>45</v>
          </cell>
          <cell r="HG40">
            <v>5</v>
          </cell>
          <cell r="HH40">
            <v>15</v>
          </cell>
          <cell r="HI40">
            <v>5</v>
          </cell>
          <cell r="HJ40">
            <v>10</v>
          </cell>
          <cell r="HK40">
            <v>5</v>
          </cell>
          <cell r="HL40">
            <v>75</v>
          </cell>
          <cell r="HM40">
            <v>45</v>
          </cell>
          <cell r="HN40">
            <v>10</v>
          </cell>
          <cell r="HO40">
            <v>15</v>
          </cell>
          <cell r="HP40">
            <v>5</v>
          </cell>
          <cell r="HQ40">
            <v>10</v>
          </cell>
          <cell r="HR40">
            <v>5</v>
          </cell>
          <cell r="HS40">
            <v>20</v>
          </cell>
          <cell r="HT40">
            <v>5</v>
          </cell>
          <cell r="HU40">
            <v>5</v>
          </cell>
          <cell r="HV40">
            <v>5</v>
          </cell>
          <cell r="HW40">
            <v>5</v>
          </cell>
          <cell r="HX40">
            <v>0</v>
          </cell>
          <cell r="HY40">
            <v>10</v>
          </cell>
          <cell r="HZ40">
            <v>0</v>
          </cell>
          <cell r="IA40">
            <v>0</v>
          </cell>
          <cell r="IB40">
            <v>0</v>
          </cell>
          <cell r="IC40">
            <v>5</v>
          </cell>
          <cell r="ID40">
            <v>0</v>
          </cell>
          <cell r="IE40">
            <v>15</v>
          </cell>
          <cell r="IF40">
            <v>10</v>
          </cell>
          <cell r="IG40">
            <v>0</v>
          </cell>
          <cell r="IH40">
            <v>5</v>
          </cell>
          <cell r="II40">
            <v>5</v>
          </cell>
          <cell r="IJ40">
            <v>5</v>
          </cell>
          <cell r="IK40">
            <v>5</v>
          </cell>
          <cell r="IL40">
            <v>0</v>
          </cell>
          <cell r="IM40">
            <v>0</v>
          </cell>
          <cell r="IN40">
            <v>0</v>
          </cell>
          <cell r="IO40">
            <v>0</v>
          </cell>
          <cell r="IP40">
            <v>0</v>
          </cell>
          <cell r="IQ40">
            <v>0</v>
          </cell>
          <cell r="IR40">
            <v>0</v>
          </cell>
          <cell r="IS40">
            <v>5</v>
          </cell>
          <cell r="IT40">
            <v>0</v>
          </cell>
          <cell r="IU40">
            <v>0</v>
          </cell>
          <cell r="IV40">
            <v>0</v>
          </cell>
          <cell r="IW40">
            <v>0</v>
          </cell>
          <cell r="IX40">
            <v>5903047</v>
          </cell>
          <cell r="IY40">
            <v>0</v>
          </cell>
          <cell r="IZ40">
            <v>0</v>
          </cell>
          <cell r="JA40">
            <v>0</v>
          </cell>
          <cell r="JB40">
            <v>0</v>
          </cell>
          <cell r="JC40">
            <v>0</v>
          </cell>
          <cell r="JD40">
            <v>0</v>
          </cell>
          <cell r="JE40">
            <v>0</v>
          </cell>
          <cell r="JF40">
            <v>43.2</v>
          </cell>
        </row>
        <row r="41">
          <cell r="A41">
            <v>5903023</v>
          </cell>
          <cell r="B41" t="str">
            <v>Kaslo</v>
          </cell>
          <cell r="C41">
            <v>495</v>
          </cell>
          <cell r="D41">
            <v>75</v>
          </cell>
          <cell r="E41">
            <v>25</v>
          </cell>
          <cell r="F41">
            <v>5</v>
          </cell>
          <cell r="G41">
            <v>5</v>
          </cell>
          <cell r="H41">
            <v>10</v>
          </cell>
          <cell r="I41">
            <v>5</v>
          </cell>
          <cell r="J41">
            <v>5</v>
          </cell>
          <cell r="K41">
            <v>30</v>
          </cell>
          <cell r="L41">
            <v>10</v>
          </cell>
          <cell r="M41">
            <v>5</v>
          </cell>
          <cell r="N41">
            <v>5</v>
          </cell>
          <cell r="O41">
            <v>5</v>
          </cell>
          <cell r="P41">
            <v>5</v>
          </cell>
          <cell r="Q41">
            <v>20</v>
          </cell>
          <cell r="R41">
            <v>5</v>
          </cell>
          <cell r="S41">
            <v>5</v>
          </cell>
          <cell r="T41">
            <v>10</v>
          </cell>
          <cell r="U41">
            <v>5</v>
          </cell>
          <cell r="V41">
            <v>0</v>
          </cell>
          <cell r="W41">
            <v>65</v>
          </cell>
          <cell r="X41">
            <v>40</v>
          </cell>
          <cell r="Y41">
            <v>10</v>
          </cell>
          <cell r="Z41">
            <v>5</v>
          </cell>
          <cell r="AA41">
            <v>10</v>
          </cell>
          <cell r="AB41">
            <v>10</v>
          </cell>
          <cell r="AC41">
            <v>5</v>
          </cell>
          <cell r="AD41">
            <v>30</v>
          </cell>
          <cell r="AE41">
            <v>10</v>
          </cell>
          <cell r="AF41">
            <v>5</v>
          </cell>
          <cell r="AG41">
            <v>5</v>
          </cell>
          <cell r="AH41">
            <v>5</v>
          </cell>
          <cell r="AI41">
            <v>5</v>
          </cell>
          <cell r="AJ41">
            <v>30</v>
          </cell>
          <cell r="AK41">
            <v>15</v>
          </cell>
          <cell r="AL41">
            <v>0</v>
          </cell>
          <cell r="AM41">
            <v>5</v>
          </cell>
          <cell r="AN41">
            <v>5</v>
          </cell>
          <cell r="AO41">
            <v>5</v>
          </cell>
          <cell r="AP41">
            <v>5</v>
          </cell>
          <cell r="AQ41">
            <v>20</v>
          </cell>
          <cell r="AR41">
            <v>5</v>
          </cell>
          <cell r="AS41">
            <v>5</v>
          </cell>
          <cell r="AT41">
            <v>5</v>
          </cell>
          <cell r="AU41">
            <v>5</v>
          </cell>
          <cell r="AV41">
            <v>0</v>
          </cell>
          <cell r="AW41">
            <v>45</v>
          </cell>
          <cell r="AX41">
            <v>25</v>
          </cell>
          <cell r="AY41">
            <v>0</v>
          </cell>
          <cell r="AZ41">
            <v>5</v>
          </cell>
          <cell r="BA41">
            <v>0</v>
          </cell>
          <cell r="BB41">
            <v>5</v>
          </cell>
          <cell r="BC41">
            <v>10</v>
          </cell>
          <cell r="BD41">
            <v>20</v>
          </cell>
          <cell r="BE41">
            <v>5</v>
          </cell>
          <cell r="BF41">
            <v>5</v>
          </cell>
          <cell r="BG41">
            <v>5</v>
          </cell>
          <cell r="BH41">
            <v>5</v>
          </cell>
          <cell r="BI41">
            <v>5</v>
          </cell>
          <cell r="BJ41">
            <v>75</v>
          </cell>
          <cell r="BK41">
            <v>30</v>
          </cell>
          <cell r="BL41">
            <v>5</v>
          </cell>
          <cell r="BM41">
            <v>5</v>
          </cell>
          <cell r="BN41">
            <v>5</v>
          </cell>
          <cell r="BO41">
            <v>10</v>
          </cell>
          <cell r="BP41">
            <v>10</v>
          </cell>
          <cell r="BQ41">
            <v>40</v>
          </cell>
          <cell r="BR41">
            <v>10</v>
          </cell>
          <cell r="BS41">
            <v>10</v>
          </cell>
          <cell r="BT41">
            <v>5</v>
          </cell>
          <cell r="BU41">
            <v>5</v>
          </cell>
          <cell r="BV41">
            <v>5</v>
          </cell>
          <cell r="BW41">
            <v>110</v>
          </cell>
          <cell r="BX41">
            <v>55</v>
          </cell>
          <cell r="BY41">
            <v>10</v>
          </cell>
          <cell r="BZ41">
            <v>10</v>
          </cell>
          <cell r="CA41">
            <v>15</v>
          </cell>
          <cell r="CB41">
            <v>10</v>
          </cell>
          <cell r="CC41">
            <v>10</v>
          </cell>
          <cell r="CD41">
            <v>55</v>
          </cell>
          <cell r="CE41">
            <v>10</v>
          </cell>
          <cell r="CF41">
            <v>15</v>
          </cell>
          <cell r="CG41">
            <v>5</v>
          </cell>
          <cell r="CH41">
            <v>15</v>
          </cell>
          <cell r="CI41">
            <v>10</v>
          </cell>
          <cell r="CJ41">
            <v>70</v>
          </cell>
          <cell r="CK41">
            <v>35</v>
          </cell>
          <cell r="CL41">
            <v>10</v>
          </cell>
          <cell r="CM41">
            <v>5</v>
          </cell>
          <cell r="CN41">
            <v>0</v>
          </cell>
          <cell r="CO41">
            <v>5</v>
          </cell>
          <cell r="CP41">
            <v>5</v>
          </cell>
          <cell r="CQ41">
            <v>15</v>
          </cell>
          <cell r="CR41">
            <v>5</v>
          </cell>
          <cell r="CS41">
            <v>5</v>
          </cell>
          <cell r="CT41">
            <v>5</v>
          </cell>
          <cell r="CU41">
            <v>0</v>
          </cell>
          <cell r="CV41">
            <v>10</v>
          </cell>
          <cell r="CW41">
            <v>20</v>
          </cell>
          <cell r="CX41">
            <v>5</v>
          </cell>
          <cell r="CY41">
            <v>5</v>
          </cell>
          <cell r="CZ41">
            <v>5</v>
          </cell>
          <cell r="DA41">
            <v>5</v>
          </cell>
          <cell r="DB41">
            <v>5</v>
          </cell>
          <cell r="DC41">
            <v>30</v>
          </cell>
          <cell r="DD41">
            <v>10</v>
          </cell>
          <cell r="DE41">
            <v>5</v>
          </cell>
          <cell r="DF41">
            <v>5</v>
          </cell>
          <cell r="DG41">
            <v>5</v>
          </cell>
          <cell r="DH41">
            <v>5</v>
          </cell>
          <cell r="DI41">
            <v>0</v>
          </cell>
          <cell r="DJ41">
            <v>10</v>
          </cell>
          <cell r="DK41">
            <v>5</v>
          </cell>
          <cell r="DL41">
            <v>0</v>
          </cell>
          <cell r="DM41">
            <v>5</v>
          </cell>
          <cell r="DN41">
            <v>0</v>
          </cell>
          <cell r="DO41">
            <v>0</v>
          </cell>
          <cell r="DP41">
            <v>5</v>
          </cell>
          <cell r="DQ41">
            <v>5</v>
          </cell>
          <cell r="DR41">
            <v>0</v>
          </cell>
          <cell r="DS41">
            <v>0</v>
          </cell>
          <cell r="DT41">
            <v>5</v>
          </cell>
          <cell r="DU41">
            <v>0</v>
          </cell>
          <cell r="DV41">
            <v>0</v>
          </cell>
          <cell r="DW41">
            <v>0</v>
          </cell>
          <cell r="DX41">
            <v>0</v>
          </cell>
          <cell r="DY41">
            <v>0</v>
          </cell>
          <cell r="DZ41">
            <v>0</v>
          </cell>
          <cell r="EA41">
            <v>0</v>
          </cell>
          <cell r="EB41">
            <v>0</v>
          </cell>
          <cell r="EC41">
            <v>0</v>
          </cell>
          <cell r="ED41">
            <v>49.9</v>
          </cell>
          <cell r="EE41">
            <v>530</v>
          </cell>
          <cell r="EF41">
            <v>75</v>
          </cell>
          <cell r="EG41">
            <v>20</v>
          </cell>
          <cell r="EH41">
            <v>5</v>
          </cell>
          <cell r="EI41">
            <v>0</v>
          </cell>
          <cell r="EJ41">
            <v>5</v>
          </cell>
          <cell r="EK41">
            <v>5</v>
          </cell>
          <cell r="EL41">
            <v>5</v>
          </cell>
          <cell r="EM41">
            <v>30</v>
          </cell>
          <cell r="EN41">
            <v>5</v>
          </cell>
          <cell r="EO41">
            <v>5</v>
          </cell>
          <cell r="EP41">
            <v>5</v>
          </cell>
          <cell r="EQ41">
            <v>5</v>
          </cell>
          <cell r="ER41">
            <v>5</v>
          </cell>
          <cell r="ES41">
            <v>25</v>
          </cell>
          <cell r="ET41">
            <v>5</v>
          </cell>
          <cell r="EU41">
            <v>5</v>
          </cell>
          <cell r="EV41">
            <v>5</v>
          </cell>
          <cell r="EW41">
            <v>5</v>
          </cell>
          <cell r="EX41">
            <v>5</v>
          </cell>
          <cell r="EY41">
            <v>55</v>
          </cell>
          <cell r="EZ41">
            <v>35</v>
          </cell>
          <cell r="FA41">
            <v>10</v>
          </cell>
          <cell r="FB41">
            <v>5</v>
          </cell>
          <cell r="FC41">
            <v>10</v>
          </cell>
          <cell r="FD41">
            <v>15</v>
          </cell>
          <cell r="FE41">
            <v>5</v>
          </cell>
          <cell r="FF41">
            <v>20</v>
          </cell>
          <cell r="FG41">
            <v>0</v>
          </cell>
          <cell r="FH41">
            <v>10</v>
          </cell>
          <cell r="FI41">
            <v>0</v>
          </cell>
          <cell r="FJ41">
            <v>5</v>
          </cell>
          <cell r="FK41">
            <v>5</v>
          </cell>
          <cell r="FL41">
            <v>30</v>
          </cell>
          <cell r="FM41">
            <v>10</v>
          </cell>
          <cell r="FN41">
            <v>0</v>
          </cell>
          <cell r="FO41">
            <v>5</v>
          </cell>
          <cell r="FP41">
            <v>0</v>
          </cell>
          <cell r="FQ41">
            <v>5</v>
          </cell>
          <cell r="FR41">
            <v>0</v>
          </cell>
          <cell r="FS41">
            <v>25</v>
          </cell>
          <cell r="FT41">
            <v>10</v>
          </cell>
          <cell r="FU41">
            <v>5</v>
          </cell>
          <cell r="FV41">
            <v>5</v>
          </cell>
          <cell r="FW41">
            <v>5</v>
          </cell>
          <cell r="FX41">
            <v>5</v>
          </cell>
          <cell r="FY41">
            <v>55</v>
          </cell>
          <cell r="FZ41">
            <v>25</v>
          </cell>
          <cell r="GA41">
            <v>5</v>
          </cell>
          <cell r="GB41">
            <v>10</v>
          </cell>
          <cell r="GC41">
            <v>5</v>
          </cell>
          <cell r="GD41">
            <v>5</v>
          </cell>
          <cell r="GE41">
            <v>5</v>
          </cell>
          <cell r="GF41">
            <v>35</v>
          </cell>
          <cell r="GG41">
            <v>5</v>
          </cell>
          <cell r="GH41">
            <v>5</v>
          </cell>
          <cell r="GI41">
            <v>5</v>
          </cell>
          <cell r="GJ41">
            <v>5</v>
          </cell>
          <cell r="GK41">
            <v>5</v>
          </cell>
          <cell r="GL41">
            <v>90</v>
          </cell>
          <cell r="GM41">
            <v>45</v>
          </cell>
          <cell r="GN41">
            <v>5</v>
          </cell>
          <cell r="GO41">
            <v>10</v>
          </cell>
          <cell r="GP41">
            <v>15</v>
          </cell>
          <cell r="GQ41">
            <v>10</v>
          </cell>
          <cell r="GR41">
            <v>10</v>
          </cell>
          <cell r="GS41">
            <v>50</v>
          </cell>
          <cell r="GT41">
            <v>10</v>
          </cell>
          <cell r="GU41">
            <v>5</v>
          </cell>
          <cell r="GV41">
            <v>10</v>
          </cell>
          <cell r="GW41">
            <v>15</v>
          </cell>
          <cell r="GX41">
            <v>5</v>
          </cell>
          <cell r="GY41">
            <v>95</v>
          </cell>
          <cell r="GZ41">
            <v>40</v>
          </cell>
          <cell r="HA41">
            <v>10</v>
          </cell>
          <cell r="HB41">
            <v>5</v>
          </cell>
          <cell r="HC41">
            <v>10</v>
          </cell>
          <cell r="HD41">
            <v>5</v>
          </cell>
          <cell r="HE41">
            <v>10</v>
          </cell>
          <cell r="HF41">
            <v>50</v>
          </cell>
          <cell r="HG41">
            <v>10</v>
          </cell>
          <cell r="HH41">
            <v>15</v>
          </cell>
          <cell r="HI41">
            <v>5</v>
          </cell>
          <cell r="HJ41">
            <v>10</v>
          </cell>
          <cell r="HK41">
            <v>10</v>
          </cell>
          <cell r="HL41">
            <v>75</v>
          </cell>
          <cell r="HM41">
            <v>30</v>
          </cell>
          <cell r="HN41">
            <v>10</v>
          </cell>
          <cell r="HO41">
            <v>5</v>
          </cell>
          <cell r="HP41">
            <v>0</v>
          </cell>
          <cell r="HQ41">
            <v>5</v>
          </cell>
          <cell r="HR41">
            <v>5</v>
          </cell>
          <cell r="HS41">
            <v>20</v>
          </cell>
          <cell r="HT41">
            <v>0</v>
          </cell>
          <cell r="HU41">
            <v>5</v>
          </cell>
          <cell r="HV41">
            <v>5</v>
          </cell>
          <cell r="HW41">
            <v>0</v>
          </cell>
          <cell r="HX41">
            <v>5</v>
          </cell>
          <cell r="HY41">
            <v>25</v>
          </cell>
          <cell r="HZ41">
            <v>10</v>
          </cell>
          <cell r="IA41">
            <v>5</v>
          </cell>
          <cell r="IB41">
            <v>0</v>
          </cell>
          <cell r="IC41">
            <v>5</v>
          </cell>
          <cell r="ID41">
            <v>5</v>
          </cell>
          <cell r="IE41">
            <v>40</v>
          </cell>
          <cell r="IF41">
            <v>15</v>
          </cell>
          <cell r="IG41">
            <v>5</v>
          </cell>
          <cell r="IH41">
            <v>5</v>
          </cell>
          <cell r="II41">
            <v>0</v>
          </cell>
          <cell r="IJ41">
            <v>5</v>
          </cell>
          <cell r="IK41">
            <v>0</v>
          </cell>
          <cell r="IL41">
            <v>20</v>
          </cell>
          <cell r="IM41">
            <v>5</v>
          </cell>
          <cell r="IN41">
            <v>0</v>
          </cell>
          <cell r="IO41">
            <v>5</v>
          </cell>
          <cell r="IP41">
            <v>0</v>
          </cell>
          <cell r="IQ41">
            <v>0</v>
          </cell>
          <cell r="IR41">
            <v>10</v>
          </cell>
          <cell r="IS41">
            <v>5</v>
          </cell>
          <cell r="IT41">
            <v>0</v>
          </cell>
          <cell r="IU41">
            <v>0</v>
          </cell>
          <cell r="IV41">
            <v>5</v>
          </cell>
          <cell r="IW41">
            <v>0</v>
          </cell>
          <cell r="IX41">
            <v>5903023</v>
          </cell>
          <cell r="IY41">
            <v>0</v>
          </cell>
          <cell r="IZ41">
            <v>0</v>
          </cell>
          <cell r="JA41">
            <v>0</v>
          </cell>
          <cell r="JB41">
            <v>0</v>
          </cell>
          <cell r="JC41">
            <v>0</v>
          </cell>
          <cell r="JD41">
            <v>0</v>
          </cell>
          <cell r="JE41">
            <v>0</v>
          </cell>
          <cell r="JF41">
            <v>50</v>
          </cell>
        </row>
        <row r="42">
          <cell r="A42">
            <v>5905026</v>
          </cell>
          <cell r="B42" t="str">
            <v>Kootenay Boundary A</v>
          </cell>
          <cell r="C42">
            <v>965</v>
          </cell>
          <cell r="D42">
            <v>150</v>
          </cell>
          <cell r="E42">
            <v>55</v>
          </cell>
          <cell r="F42">
            <v>10</v>
          </cell>
          <cell r="G42">
            <v>5</v>
          </cell>
          <cell r="H42">
            <v>15</v>
          </cell>
          <cell r="I42">
            <v>10</v>
          </cell>
          <cell r="J42">
            <v>10</v>
          </cell>
          <cell r="K42">
            <v>50</v>
          </cell>
          <cell r="L42">
            <v>10</v>
          </cell>
          <cell r="M42">
            <v>10</v>
          </cell>
          <cell r="N42">
            <v>15</v>
          </cell>
          <cell r="O42">
            <v>5</v>
          </cell>
          <cell r="P42">
            <v>15</v>
          </cell>
          <cell r="Q42">
            <v>55</v>
          </cell>
          <cell r="R42">
            <v>15</v>
          </cell>
          <cell r="S42">
            <v>5</v>
          </cell>
          <cell r="T42">
            <v>10</v>
          </cell>
          <cell r="U42">
            <v>15</v>
          </cell>
          <cell r="V42">
            <v>10</v>
          </cell>
          <cell r="W42">
            <v>120</v>
          </cell>
          <cell r="X42">
            <v>65</v>
          </cell>
          <cell r="Y42">
            <v>10</v>
          </cell>
          <cell r="Z42">
            <v>10</v>
          </cell>
          <cell r="AA42">
            <v>20</v>
          </cell>
          <cell r="AB42">
            <v>15</v>
          </cell>
          <cell r="AC42">
            <v>15</v>
          </cell>
          <cell r="AD42">
            <v>50</v>
          </cell>
          <cell r="AE42">
            <v>10</v>
          </cell>
          <cell r="AF42">
            <v>5</v>
          </cell>
          <cell r="AG42">
            <v>10</v>
          </cell>
          <cell r="AH42">
            <v>15</v>
          </cell>
          <cell r="AI42">
            <v>5</v>
          </cell>
          <cell r="AJ42">
            <v>85</v>
          </cell>
          <cell r="AK42">
            <v>40</v>
          </cell>
          <cell r="AL42">
            <v>5</v>
          </cell>
          <cell r="AM42">
            <v>10</v>
          </cell>
          <cell r="AN42">
            <v>15</v>
          </cell>
          <cell r="AO42">
            <v>5</v>
          </cell>
          <cell r="AP42">
            <v>5</v>
          </cell>
          <cell r="AQ42">
            <v>45</v>
          </cell>
          <cell r="AR42">
            <v>10</v>
          </cell>
          <cell r="AS42">
            <v>5</v>
          </cell>
          <cell r="AT42">
            <v>5</v>
          </cell>
          <cell r="AU42">
            <v>15</v>
          </cell>
          <cell r="AV42">
            <v>10</v>
          </cell>
          <cell r="AW42">
            <v>115</v>
          </cell>
          <cell r="AX42">
            <v>45</v>
          </cell>
          <cell r="AY42">
            <v>5</v>
          </cell>
          <cell r="AZ42">
            <v>10</v>
          </cell>
          <cell r="BA42">
            <v>10</v>
          </cell>
          <cell r="BB42">
            <v>10</v>
          </cell>
          <cell r="BC42">
            <v>10</v>
          </cell>
          <cell r="BD42">
            <v>60</v>
          </cell>
          <cell r="BE42">
            <v>20</v>
          </cell>
          <cell r="BF42">
            <v>10</v>
          </cell>
          <cell r="BG42">
            <v>15</v>
          </cell>
          <cell r="BH42">
            <v>5</v>
          </cell>
          <cell r="BI42">
            <v>10</v>
          </cell>
          <cell r="BJ42">
            <v>185</v>
          </cell>
          <cell r="BK42">
            <v>90</v>
          </cell>
          <cell r="BL42">
            <v>15</v>
          </cell>
          <cell r="BM42">
            <v>15</v>
          </cell>
          <cell r="BN42">
            <v>25</v>
          </cell>
          <cell r="BO42">
            <v>10</v>
          </cell>
          <cell r="BP42">
            <v>20</v>
          </cell>
          <cell r="BQ42">
            <v>100</v>
          </cell>
          <cell r="BR42">
            <v>20</v>
          </cell>
          <cell r="BS42">
            <v>25</v>
          </cell>
          <cell r="BT42">
            <v>15</v>
          </cell>
          <cell r="BU42">
            <v>20</v>
          </cell>
          <cell r="BV42">
            <v>25</v>
          </cell>
          <cell r="BW42">
            <v>185</v>
          </cell>
          <cell r="BX42">
            <v>110</v>
          </cell>
          <cell r="BY42">
            <v>20</v>
          </cell>
          <cell r="BZ42">
            <v>20</v>
          </cell>
          <cell r="CA42">
            <v>20</v>
          </cell>
          <cell r="CB42">
            <v>25</v>
          </cell>
          <cell r="CC42">
            <v>20</v>
          </cell>
          <cell r="CD42">
            <v>80</v>
          </cell>
          <cell r="CE42">
            <v>15</v>
          </cell>
          <cell r="CF42">
            <v>20</v>
          </cell>
          <cell r="CG42">
            <v>10</v>
          </cell>
          <cell r="CH42">
            <v>15</v>
          </cell>
          <cell r="CI42">
            <v>15</v>
          </cell>
          <cell r="CJ42">
            <v>110</v>
          </cell>
          <cell r="CK42">
            <v>40</v>
          </cell>
          <cell r="CL42">
            <v>15</v>
          </cell>
          <cell r="CM42">
            <v>10</v>
          </cell>
          <cell r="CN42">
            <v>5</v>
          </cell>
          <cell r="CO42">
            <v>10</v>
          </cell>
          <cell r="CP42">
            <v>5</v>
          </cell>
          <cell r="CQ42">
            <v>35</v>
          </cell>
          <cell r="CR42">
            <v>5</v>
          </cell>
          <cell r="CS42">
            <v>5</v>
          </cell>
          <cell r="CT42">
            <v>0</v>
          </cell>
          <cell r="CU42">
            <v>10</v>
          </cell>
          <cell r="CV42">
            <v>10</v>
          </cell>
          <cell r="CW42">
            <v>35</v>
          </cell>
          <cell r="CX42">
            <v>5</v>
          </cell>
          <cell r="CY42">
            <v>10</v>
          </cell>
          <cell r="CZ42">
            <v>10</v>
          </cell>
          <cell r="DA42">
            <v>5</v>
          </cell>
          <cell r="DB42">
            <v>5</v>
          </cell>
          <cell r="DC42">
            <v>25</v>
          </cell>
          <cell r="DD42">
            <v>15</v>
          </cell>
          <cell r="DE42">
            <v>5</v>
          </cell>
          <cell r="DF42">
            <v>5</v>
          </cell>
          <cell r="DG42">
            <v>0</v>
          </cell>
          <cell r="DH42">
            <v>0</v>
          </cell>
          <cell r="DI42">
            <v>0</v>
          </cell>
          <cell r="DJ42">
            <v>5</v>
          </cell>
          <cell r="DK42">
            <v>5</v>
          </cell>
          <cell r="DL42">
            <v>0</v>
          </cell>
          <cell r="DM42">
            <v>0</v>
          </cell>
          <cell r="DN42">
            <v>0</v>
          </cell>
          <cell r="DO42">
            <v>0</v>
          </cell>
          <cell r="DP42">
            <v>5</v>
          </cell>
          <cell r="DQ42">
            <v>5</v>
          </cell>
          <cell r="DR42">
            <v>5</v>
          </cell>
          <cell r="DS42">
            <v>0</v>
          </cell>
          <cell r="DT42">
            <v>0</v>
          </cell>
          <cell r="DU42">
            <v>5</v>
          </cell>
          <cell r="DV42">
            <v>0</v>
          </cell>
          <cell r="DW42">
            <v>0</v>
          </cell>
          <cell r="DX42">
            <v>0</v>
          </cell>
          <cell r="DY42">
            <v>0</v>
          </cell>
          <cell r="DZ42">
            <v>0</v>
          </cell>
          <cell r="EA42">
            <v>0</v>
          </cell>
          <cell r="EB42">
            <v>0</v>
          </cell>
          <cell r="EC42">
            <v>0</v>
          </cell>
          <cell r="ED42">
            <v>46.6</v>
          </cell>
          <cell r="EE42">
            <v>880</v>
          </cell>
          <cell r="EF42">
            <v>115</v>
          </cell>
          <cell r="EG42">
            <v>35</v>
          </cell>
          <cell r="EH42">
            <v>10</v>
          </cell>
          <cell r="EI42">
            <v>5</v>
          </cell>
          <cell r="EJ42">
            <v>10</v>
          </cell>
          <cell r="EK42">
            <v>5</v>
          </cell>
          <cell r="EL42">
            <v>5</v>
          </cell>
          <cell r="EM42">
            <v>35</v>
          </cell>
          <cell r="EN42">
            <v>10</v>
          </cell>
          <cell r="EO42">
            <v>5</v>
          </cell>
          <cell r="EP42">
            <v>5</v>
          </cell>
          <cell r="EQ42">
            <v>5</v>
          </cell>
          <cell r="ER42">
            <v>10</v>
          </cell>
          <cell r="ES42">
            <v>50</v>
          </cell>
          <cell r="ET42">
            <v>10</v>
          </cell>
          <cell r="EU42">
            <v>5</v>
          </cell>
          <cell r="EV42">
            <v>10</v>
          </cell>
          <cell r="EW42">
            <v>5</v>
          </cell>
          <cell r="EX42">
            <v>5</v>
          </cell>
          <cell r="EY42">
            <v>105</v>
          </cell>
          <cell r="EZ42">
            <v>65</v>
          </cell>
          <cell r="FA42">
            <v>15</v>
          </cell>
          <cell r="FB42">
            <v>10</v>
          </cell>
          <cell r="FC42">
            <v>10</v>
          </cell>
          <cell r="FD42">
            <v>10</v>
          </cell>
          <cell r="FE42">
            <v>20</v>
          </cell>
          <cell r="FF42">
            <v>45</v>
          </cell>
          <cell r="FG42">
            <v>5</v>
          </cell>
          <cell r="FH42">
            <v>10</v>
          </cell>
          <cell r="FI42">
            <v>10</v>
          </cell>
          <cell r="FJ42">
            <v>10</v>
          </cell>
          <cell r="FK42">
            <v>5</v>
          </cell>
          <cell r="FL42">
            <v>70</v>
          </cell>
          <cell r="FM42">
            <v>30</v>
          </cell>
          <cell r="FN42">
            <v>5</v>
          </cell>
          <cell r="FO42">
            <v>5</v>
          </cell>
          <cell r="FP42">
            <v>5</v>
          </cell>
          <cell r="FQ42">
            <v>10</v>
          </cell>
          <cell r="FR42">
            <v>5</v>
          </cell>
          <cell r="FS42">
            <v>35</v>
          </cell>
          <cell r="FT42">
            <v>10</v>
          </cell>
          <cell r="FU42">
            <v>10</v>
          </cell>
          <cell r="FV42">
            <v>5</v>
          </cell>
          <cell r="FW42">
            <v>5</v>
          </cell>
          <cell r="FX42">
            <v>5</v>
          </cell>
          <cell r="FY42">
            <v>120</v>
          </cell>
          <cell r="FZ42">
            <v>50</v>
          </cell>
          <cell r="GA42">
            <v>10</v>
          </cell>
          <cell r="GB42">
            <v>10</v>
          </cell>
          <cell r="GC42">
            <v>10</v>
          </cell>
          <cell r="GD42">
            <v>5</v>
          </cell>
          <cell r="GE42">
            <v>10</v>
          </cell>
          <cell r="GF42">
            <v>65</v>
          </cell>
          <cell r="GG42">
            <v>10</v>
          </cell>
          <cell r="GH42">
            <v>5</v>
          </cell>
          <cell r="GI42">
            <v>15</v>
          </cell>
          <cell r="GJ42">
            <v>15</v>
          </cell>
          <cell r="GK42">
            <v>15</v>
          </cell>
          <cell r="GL42">
            <v>185</v>
          </cell>
          <cell r="GM42">
            <v>75</v>
          </cell>
          <cell r="GN42">
            <v>10</v>
          </cell>
          <cell r="GO42">
            <v>15</v>
          </cell>
          <cell r="GP42">
            <v>20</v>
          </cell>
          <cell r="GQ42">
            <v>15</v>
          </cell>
          <cell r="GR42">
            <v>15</v>
          </cell>
          <cell r="GS42">
            <v>105</v>
          </cell>
          <cell r="GT42">
            <v>25</v>
          </cell>
          <cell r="GU42">
            <v>20</v>
          </cell>
          <cell r="GV42">
            <v>20</v>
          </cell>
          <cell r="GW42">
            <v>25</v>
          </cell>
          <cell r="GX42">
            <v>20</v>
          </cell>
          <cell r="GY42">
            <v>180</v>
          </cell>
          <cell r="GZ42">
            <v>110</v>
          </cell>
          <cell r="HA42">
            <v>35</v>
          </cell>
          <cell r="HB42">
            <v>20</v>
          </cell>
          <cell r="HC42">
            <v>25</v>
          </cell>
          <cell r="HD42">
            <v>10</v>
          </cell>
          <cell r="HE42">
            <v>20</v>
          </cell>
          <cell r="HF42">
            <v>65</v>
          </cell>
          <cell r="HG42">
            <v>10</v>
          </cell>
          <cell r="HH42">
            <v>15</v>
          </cell>
          <cell r="HI42">
            <v>15</v>
          </cell>
          <cell r="HJ42">
            <v>10</v>
          </cell>
          <cell r="HK42">
            <v>15</v>
          </cell>
          <cell r="HL42">
            <v>90</v>
          </cell>
          <cell r="HM42">
            <v>40</v>
          </cell>
          <cell r="HN42">
            <v>5</v>
          </cell>
          <cell r="HO42">
            <v>10</v>
          </cell>
          <cell r="HP42">
            <v>10</v>
          </cell>
          <cell r="HQ42">
            <v>10</v>
          </cell>
          <cell r="HR42">
            <v>5</v>
          </cell>
          <cell r="HS42">
            <v>30</v>
          </cell>
          <cell r="HT42">
            <v>0</v>
          </cell>
          <cell r="HU42">
            <v>10</v>
          </cell>
          <cell r="HV42">
            <v>5</v>
          </cell>
          <cell r="HW42">
            <v>10</v>
          </cell>
          <cell r="HX42">
            <v>5</v>
          </cell>
          <cell r="HY42">
            <v>20</v>
          </cell>
          <cell r="HZ42">
            <v>10</v>
          </cell>
          <cell r="IA42">
            <v>5</v>
          </cell>
          <cell r="IB42">
            <v>0</v>
          </cell>
          <cell r="IC42">
            <v>10</v>
          </cell>
          <cell r="ID42">
            <v>5</v>
          </cell>
          <cell r="IE42">
            <v>20</v>
          </cell>
          <cell r="IF42">
            <v>15</v>
          </cell>
          <cell r="IG42">
            <v>5</v>
          </cell>
          <cell r="IH42">
            <v>5</v>
          </cell>
          <cell r="II42">
            <v>5</v>
          </cell>
          <cell r="IJ42">
            <v>5</v>
          </cell>
          <cell r="IK42">
            <v>5</v>
          </cell>
          <cell r="IL42">
            <v>5</v>
          </cell>
          <cell r="IM42">
            <v>0</v>
          </cell>
          <cell r="IN42">
            <v>0</v>
          </cell>
          <cell r="IO42">
            <v>0</v>
          </cell>
          <cell r="IP42">
            <v>5</v>
          </cell>
          <cell r="IQ42">
            <v>0</v>
          </cell>
          <cell r="IR42">
            <v>0</v>
          </cell>
          <cell r="IS42">
            <v>0</v>
          </cell>
          <cell r="IT42">
            <v>0</v>
          </cell>
          <cell r="IU42">
            <v>0</v>
          </cell>
          <cell r="IV42">
            <v>0</v>
          </cell>
          <cell r="IW42">
            <v>0</v>
          </cell>
          <cell r="IX42">
            <v>5905026</v>
          </cell>
          <cell r="IY42">
            <v>0</v>
          </cell>
          <cell r="IZ42">
            <v>0</v>
          </cell>
          <cell r="JA42">
            <v>0</v>
          </cell>
          <cell r="JB42">
            <v>0</v>
          </cell>
          <cell r="JC42">
            <v>0</v>
          </cell>
          <cell r="JD42">
            <v>0</v>
          </cell>
          <cell r="JE42">
            <v>0</v>
          </cell>
          <cell r="JF42">
            <v>47.1</v>
          </cell>
        </row>
        <row r="43">
          <cell r="A43">
            <v>5901040</v>
          </cell>
          <cell r="B43" t="str">
            <v>Radium Hot Springs</v>
          </cell>
          <cell r="C43">
            <v>385</v>
          </cell>
          <cell r="D43">
            <v>50</v>
          </cell>
          <cell r="E43">
            <v>15</v>
          </cell>
          <cell r="F43">
            <v>5</v>
          </cell>
          <cell r="G43">
            <v>0</v>
          </cell>
          <cell r="H43">
            <v>5</v>
          </cell>
          <cell r="I43">
            <v>0</v>
          </cell>
          <cell r="J43">
            <v>0</v>
          </cell>
          <cell r="K43">
            <v>15</v>
          </cell>
          <cell r="L43">
            <v>10</v>
          </cell>
          <cell r="M43">
            <v>5</v>
          </cell>
          <cell r="N43">
            <v>0</v>
          </cell>
          <cell r="O43">
            <v>5</v>
          </cell>
          <cell r="P43">
            <v>0</v>
          </cell>
          <cell r="Q43">
            <v>20</v>
          </cell>
          <cell r="R43">
            <v>5</v>
          </cell>
          <cell r="S43">
            <v>0</v>
          </cell>
          <cell r="T43">
            <v>0</v>
          </cell>
          <cell r="U43">
            <v>5</v>
          </cell>
          <cell r="V43">
            <v>5</v>
          </cell>
          <cell r="W43">
            <v>45</v>
          </cell>
          <cell r="X43">
            <v>25</v>
          </cell>
          <cell r="Y43">
            <v>5</v>
          </cell>
          <cell r="Z43">
            <v>10</v>
          </cell>
          <cell r="AA43">
            <v>5</v>
          </cell>
          <cell r="AB43">
            <v>10</v>
          </cell>
          <cell r="AC43">
            <v>0</v>
          </cell>
          <cell r="AD43">
            <v>20</v>
          </cell>
          <cell r="AE43">
            <v>5</v>
          </cell>
          <cell r="AF43">
            <v>0</v>
          </cell>
          <cell r="AG43">
            <v>5</v>
          </cell>
          <cell r="AH43">
            <v>10</v>
          </cell>
          <cell r="AI43">
            <v>0</v>
          </cell>
          <cell r="AJ43">
            <v>40</v>
          </cell>
          <cell r="AK43">
            <v>25</v>
          </cell>
          <cell r="AL43">
            <v>0</v>
          </cell>
          <cell r="AM43">
            <v>10</v>
          </cell>
          <cell r="AN43">
            <v>5</v>
          </cell>
          <cell r="AO43">
            <v>5</v>
          </cell>
          <cell r="AP43">
            <v>5</v>
          </cell>
          <cell r="AQ43">
            <v>20</v>
          </cell>
          <cell r="AR43">
            <v>0</v>
          </cell>
          <cell r="AS43">
            <v>5</v>
          </cell>
          <cell r="AT43">
            <v>5</v>
          </cell>
          <cell r="AU43">
            <v>0</v>
          </cell>
          <cell r="AV43">
            <v>0</v>
          </cell>
          <cell r="AW43">
            <v>45</v>
          </cell>
          <cell r="AX43">
            <v>15</v>
          </cell>
          <cell r="AY43">
            <v>5</v>
          </cell>
          <cell r="AZ43">
            <v>5</v>
          </cell>
          <cell r="BA43">
            <v>5</v>
          </cell>
          <cell r="BB43">
            <v>5</v>
          </cell>
          <cell r="BC43">
            <v>5</v>
          </cell>
          <cell r="BD43">
            <v>30</v>
          </cell>
          <cell r="BE43">
            <v>5</v>
          </cell>
          <cell r="BF43">
            <v>10</v>
          </cell>
          <cell r="BG43">
            <v>0</v>
          </cell>
          <cell r="BH43">
            <v>5</v>
          </cell>
          <cell r="BI43">
            <v>5</v>
          </cell>
          <cell r="BJ43">
            <v>70</v>
          </cell>
          <cell r="BK43">
            <v>35</v>
          </cell>
          <cell r="BL43">
            <v>0</v>
          </cell>
          <cell r="BM43">
            <v>5</v>
          </cell>
          <cell r="BN43">
            <v>5</v>
          </cell>
          <cell r="BO43">
            <v>10</v>
          </cell>
          <cell r="BP43">
            <v>5</v>
          </cell>
          <cell r="BQ43">
            <v>35</v>
          </cell>
          <cell r="BR43">
            <v>10</v>
          </cell>
          <cell r="BS43">
            <v>5</v>
          </cell>
          <cell r="BT43">
            <v>5</v>
          </cell>
          <cell r="BU43">
            <v>5</v>
          </cell>
          <cell r="BV43">
            <v>10</v>
          </cell>
          <cell r="BW43">
            <v>75</v>
          </cell>
          <cell r="BX43">
            <v>45</v>
          </cell>
          <cell r="BY43">
            <v>10</v>
          </cell>
          <cell r="BZ43">
            <v>10</v>
          </cell>
          <cell r="CA43">
            <v>10</v>
          </cell>
          <cell r="CB43">
            <v>10</v>
          </cell>
          <cell r="CC43">
            <v>5</v>
          </cell>
          <cell r="CD43">
            <v>30</v>
          </cell>
          <cell r="CE43">
            <v>5</v>
          </cell>
          <cell r="CF43">
            <v>5</v>
          </cell>
          <cell r="CG43">
            <v>10</v>
          </cell>
          <cell r="CH43">
            <v>5</v>
          </cell>
          <cell r="CI43">
            <v>5</v>
          </cell>
          <cell r="CJ43">
            <v>50</v>
          </cell>
          <cell r="CK43">
            <v>20</v>
          </cell>
          <cell r="CL43">
            <v>5</v>
          </cell>
          <cell r="CM43">
            <v>5</v>
          </cell>
          <cell r="CN43">
            <v>5</v>
          </cell>
          <cell r="CO43">
            <v>5</v>
          </cell>
          <cell r="CP43">
            <v>0</v>
          </cell>
          <cell r="CQ43">
            <v>15</v>
          </cell>
          <cell r="CR43">
            <v>0</v>
          </cell>
          <cell r="CS43">
            <v>0</v>
          </cell>
          <cell r="CT43">
            <v>5</v>
          </cell>
          <cell r="CU43">
            <v>5</v>
          </cell>
          <cell r="CV43">
            <v>0</v>
          </cell>
          <cell r="CW43">
            <v>10</v>
          </cell>
          <cell r="CX43">
            <v>5</v>
          </cell>
          <cell r="CY43">
            <v>5</v>
          </cell>
          <cell r="CZ43">
            <v>0</v>
          </cell>
          <cell r="DA43">
            <v>0</v>
          </cell>
          <cell r="DB43">
            <v>0</v>
          </cell>
          <cell r="DC43">
            <v>10</v>
          </cell>
          <cell r="DD43">
            <v>10</v>
          </cell>
          <cell r="DE43">
            <v>0</v>
          </cell>
          <cell r="DF43">
            <v>0</v>
          </cell>
          <cell r="DG43">
            <v>0</v>
          </cell>
          <cell r="DH43">
            <v>0</v>
          </cell>
          <cell r="DI43">
            <v>5</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47.5</v>
          </cell>
          <cell r="EE43">
            <v>390</v>
          </cell>
          <cell r="EF43">
            <v>60</v>
          </cell>
          <cell r="EG43">
            <v>20</v>
          </cell>
          <cell r="EH43">
            <v>0</v>
          </cell>
          <cell r="EI43">
            <v>5</v>
          </cell>
          <cell r="EJ43">
            <v>5</v>
          </cell>
          <cell r="EK43">
            <v>0</v>
          </cell>
          <cell r="EL43">
            <v>5</v>
          </cell>
          <cell r="EM43">
            <v>20</v>
          </cell>
          <cell r="EN43">
            <v>10</v>
          </cell>
          <cell r="EO43">
            <v>0</v>
          </cell>
          <cell r="EP43">
            <v>0</v>
          </cell>
          <cell r="EQ43">
            <v>5</v>
          </cell>
          <cell r="ER43">
            <v>5</v>
          </cell>
          <cell r="ES43">
            <v>20</v>
          </cell>
          <cell r="ET43">
            <v>10</v>
          </cell>
          <cell r="EU43">
            <v>5</v>
          </cell>
          <cell r="EV43">
            <v>5</v>
          </cell>
          <cell r="EW43">
            <v>0</v>
          </cell>
          <cell r="EX43">
            <v>5</v>
          </cell>
          <cell r="EY43">
            <v>40</v>
          </cell>
          <cell r="EZ43">
            <v>20</v>
          </cell>
          <cell r="FA43">
            <v>0</v>
          </cell>
          <cell r="FB43">
            <v>5</v>
          </cell>
          <cell r="FC43">
            <v>5</v>
          </cell>
          <cell r="FD43">
            <v>5</v>
          </cell>
          <cell r="FE43">
            <v>0</v>
          </cell>
          <cell r="FF43">
            <v>20</v>
          </cell>
          <cell r="FG43">
            <v>0</v>
          </cell>
          <cell r="FH43">
            <v>0</v>
          </cell>
          <cell r="FI43">
            <v>10</v>
          </cell>
          <cell r="FJ43">
            <v>5</v>
          </cell>
          <cell r="FK43">
            <v>5</v>
          </cell>
          <cell r="FL43">
            <v>45</v>
          </cell>
          <cell r="FM43">
            <v>25</v>
          </cell>
          <cell r="FN43">
            <v>5</v>
          </cell>
          <cell r="FO43">
            <v>5</v>
          </cell>
          <cell r="FP43">
            <v>5</v>
          </cell>
          <cell r="FQ43">
            <v>5</v>
          </cell>
          <cell r="FR43">
            <v>0</v>
          </cell>
          <cell r="FS43">
            <v>20</v>
          </cell>
          <cell r="FT43">
            <v>5</v>
          </cell>
          <cell r="FU43">
            <v>5</v>
          </cell>
          <cell r="FV43">
            <v>0</v>
          </cell>
          <cell r="FW43">
            <v>5</v>
          </cell>
          <cell r="FX43">
            <v>5</v>
          </cell>
          <cell r="FY43">
            <v>40</v>
          </cell>
          <cell r="FZ43">
            <v>20</v>
          </cell>
          <cell r="GA43">
            <v>0</v>
          </cell>
          <cell r="GB43">
            <v>0</v>
          </cell>
          <cell r="GC43">
            <v>5</v>
          </cell>
          <cell r="GD43">
            <v>10</v>
          </cell>
          <cell r="GE43">
            <v>0</v>
          </cell>
          <cell r="GF43">
            <v>20</v>
          </cell>
          <cell r="GG43">
            <v>0</v>
          </cell>
          <cell r="GH43">
            <v>0</v>
          </cell>
          <cell r="GI43">
            <v>5</v>
          </cell>
          <cell r="GJ43">
            <v>5</v>
          </cell>
          <cell r="GK43">
            <v>5</v>
          </cell>
          <cell r="GL43">
            <v>70</v>
          </cell>
          <cell r="GM43">
            <v>35</v>
          </cell>
          <cell r="GN43">
            <v>0</v>
          </cell>
          <cell r="GO43">
            <v>5</v>
          </cell>
          <cell r="GP43">
            <v>10</v>
          </cell>
          <cell r="GQ43">
            <v>10</v>
          </cell>
          <cell r="GR43">
            <v>5</v>
          </cell>
          <cell r="GS43">
            <v>35</v>
          </cell>
          <cell r="GT43">
            <v>5</v>
          </cell>
          <cell r="GU43">
            <v>5</v>
          </cell>
          <cell r="GV43">
            <v>10</v>
          </cell>
          <cell r="GW43">
            <v>5</v>
          </cell>
          <cell r="GX43">
            <v>10</v>
          </cell>
          <cell r="GY43">
            <v>80</v>
          </cell>
          <cell r="GZ43">
            <v>45</v>
          </cell>
          <cell r="HA43">
            <v>10</v>
          </cell>
          <cell r="HB43">
            <v>5</v>
          </cell>
          <cell r="HC43">
            <v>10</v>
          </cell>
          <cell r="HD43">
            <v>10</v>
          </cell>
          <cell r="HE43">
            <v>10</v>
          </cell>
          <cell r="HF43">
            <v>35</v>
          </cell>
          <cell r="HG43">
            <v>10</v>
          </cell>
          <cell r="HH43">
            <v>10</v>
          </cell>
          <cell r="HI43">
            <v>5</v>
          </cell>
          <cell r="HJ43">
            <v>5</v>
          </cell>
          <cell r="HK43">
            <v>10</v>
          </cell>
          <cell r="HL43">
            <v>45</v>
          </cell>
          <cell r="HM43">
            <v>20</v>
          </cell>
          <cell r="HN43">
            <v>5</v>
          </cell>
          <cell r="HO43">
            <v>0</v>
          </cell>
          <cell r="HP43">
            <v>5</v>
          </cell>
          <cell r="HQ43">
            <v>0</v>
          </cell>
          <cell r="HR43">
            <v>0</v>
          </cell>
          <cell r="HS43">
            <v>15</v>
          </cell>
          <cell r="HT43">
            <v>5</v>
          </cell>
          <cell r="HU43">
            <v>5</v>
          </cell>
          <cell r="HV43">
            <v>5</v>
          </cell>
          <cell r="HW43">
            <v>5</v>
          </cell>
          <cell r="HX43">
            <v>0</v>
          </cell>
          <cell r="HY43">
            <v>10</v>
          </cell>
          <cell r="HZ43">
            <v>5</v>
          </cell>
          <cell r="IA43">
            <v>0</v>
          </cell>
          <cell r="IB43">
            <v>0</v>
          </cell>
          <cell r="IC43">
            <v>0</v>
          </cell>
          <cell r="ID43">
            <v>0</v>
          </cell>
          <cell r="IE43">
            <v>10</v>
          </cell>
          <cell r="IF43">
            <v>5</v>
          </cell>
          <cell r="IG43">
            <v>0</v>
          </cell>
          <cell r="IH43">
            <v>5</v>
          </cell>
          <cell r="II43">
            <v>0</v>
          </cell>
          <cell r="IJ43">
            <v>5</v>
          </cell>
          <cell r="IK43">
            <v>0</v>
          </cell>
          <cell r="IL43">
            <v>5</v>
          </cell>
          <cell r="IM43">
            <v>0</v>
          </cell>
          <cell r="IN43">
            <v>5</v>
          </cell>
          <cell r="IO43">
            <v>0</v>
          </cell>
          <cell r="IP43">
            <v>0</v>
          </cell>
          <cell r="IQ43">
            <v>0</v>
          </cell>
          <cell r="IR43">
            <v>0</v>
          </cell>
          <cell r="IS43">
            <v>0</v>
          </cell>
          <cell r="IT43">
            <v>5</v>
          </cell>
          <cell r="IU43">
            <v>0</v>
          </cell>
          <cell r="IV43">
            <v>0</v>
          </cell>
          <cell r="IW43">
            <v>0</v>
          </cell>
          <cell r="IX43">
            <v>5901040</v>
          </cell>
          <cell r="IY43">
            <v>0</v>
          </cell>
          <cell r="IZ43">
            <v>0</v>
          </cell>
          <cell r="JA43">
            <v>0</v>
          </cell>
          <cell r="JB43">
            <v>0</v>
          </cell>
          <cell r="JC43">
            <v>0</v>
          </cell>
          <cell r="JD43">
            <v>0</v>
          </cell>
          <cell r="JE43">
            <v>0</v>
          </cell>
          <cell r="JF43">
            <v>47.2</v>
          </cell>
        </row>
        <row r="44">
          <cell r="A44">
            <v>5905052</v>
          </cell>
          <cell r="B44" t="str">
            <v>Kootenay Boundary D</v>
          </cell>
          <cell r="C44">
            <v>1600</v>
          </cell>
          <cell r="D44">
            <v>215</v>
          </cell>
          <cell r="E44">
            <v>60</v>
          </cell>
          <cell r="F44">
            <v>10</v>
          </cell>
          <cell r="G44">
            <v>10</v>
          </cell>
          <cell r="H44">
            <v>10</v>
          </cell>
          <cell r="I44">
            <v>15</v>
          </cell>
          <cell r="J44">
            <v>10</v>
          </cell>
          <cell r="K44">
            <v>75</v>
          </cell>
          <cell r="L44">
            <v>20</v>
          </cell>
          <cell r="M44">
            <v>5</v>
          </cell>
          <cell r="N44">
            <v>10</v>
          </cell>
          <cell r="O44">
            <v>15</v>
          </cell>
          <cell r="P44">
            <v>25</v>
          </cell>
          <cell r="Q44">
            <v>80</v>
          </cell>
          <cell r="R44">
            <v>15</v>
          </cell>
          <cell r="S44">
            <v>20</v>
          </cell>
          <cell r="T44">
            <v>10</v>
          </cell>
          <cell r="U44">
            <v>20</v>
          </cell>
          <cell r="V44">
            <v>20</v>
          </cell>
          <cell r="W44">
            <v>140</v>
          </cell>
          <cell r="X44">
            <v>85</v>
          </cell>
          <cell r="Y44">
            <v>15</v>
          </cell>
          <cell r="Z44">
            <v>25</v>
          </cell>
          <cell r="AA44">
            <v>15</v>
          </cell>
          <cell r="AB44">
            <v>25</v>
          </cell>
          <cell r="AC44">
            <v>10</v>
          </cell>
          <cell r="AD44">
            <v>55</v>
          </cell>
          <cell r="AE44">
            <v>20</v>
          </cell>
          <cell r="AF44">
            <v>10</v>
          </cell>
          <cell r="AG44">
            <v>10</v>
          </cell>
          <cell r="AH44">
            <v>10</v>
          </cell>
          <cell r="AI44">
            <v>10</v>
          </cell>
          <cell r="AJ44">
            <v>90</v>
          </cell>
          <cell r="AK44">
            <v>40</v>
          </cell>
          <cell r="AL44">
            <v>10</v>
          </cell>
          <cell r="AM44">
            <v>10</v>
          </cell>
          <cell r="AN44">
            <v>10</v>
          </cell>
          <cell r="AO44">
            <v>0</v>
          </cell>
          <cell r="AP44">
            <v>10</v>
          </cell>
          <cell r="AQ44">
            <v>45</v>
          </cell>
          <cell r="AR44">
            <v>5</v>
          </cell>
          <cell r="AS44">
            <v>10</v>
          </cell>
          <cell r="AT44">
            <v>5</v>
          </cell>
          <cell r="AU44">
            <v>10</v>
          </cell>
          <cell r="AV44">
            <v>10</v>
          </cell>
          <cell r="AW44">
            <v>150</v>
          </cell>
          <cell r="AX44">
            <v>65</v>
          </cell>
          <cell r="AY44">
            <v>10</v>
          </cell>
          <cell r="AZ44">
            <v>10</v>
          </cell>
          <cell r="BA44">
            <v>15</v>
          </cell>
          <cell r="BB44">
            <v>15</v>
          </cell>
          <cell r="BC44">
            <v>20</v>
          </cell>
          <cell r="BD44">
            <v>90</v>
          </cell>
          <cell r="BE44">
            <v>15</v>
          </cell>
          <cell r="BF44">
            <v>20</v>
          </cell>
          <cell r="BG44">
            <v>15</v>
          </cell>
          <cell r="BH44">
            <v>15</v>
          </cell>
          <cell r="BI44">
            <v>15</v>
          </cell>
          <cell r="BJ44">
            <v>260</v>
          </cell>
          <cell r="BK44">
            <v>120</v>
          </cell>
          <cell r="BL44">
            <v>20</v>
          </cell>
          <cell r="BM44">
            <v>20</v>
          </cell>
          <cell r="BN44">
            <v>20</v>
          </cell>
          <cell r="BO44">
            <v>30</v>
          </cell>
          <cell r="BP44">
            <v>25</v>
          </cell>
          <cell r="BQ44">
            <v>150</v>
          </cell>
          <cell r="BR44">
            <v>25</v>
          </cell>
          <cell r="BS44">
            <v>35</v>
          </cell>
          <cell r="BT44">
            <v>25</v>
          </cell>
          <cell r="BU44">
            <v>30</v>
          </cell>
          <cell r="BV44">
            <v>35</v>
          </cell>
          <cell r="BW44">
            <v>345</v>
          </cell>
          <cell r="BX44">
            <v>155</v>
          </cell>
          <cell r="BY44">
            <v>30</v>
          </cell>
          <cell r="BZ44">
            <v>35</v>
          </cell>
          <cell r="CA44">
            <v>25</v>
          </cell>
          <cell r="CB44">
            <v>35</v>
          </cell>
          <cell r="CC44">
            <v>35</v>
          </cell>
          <cell r="CD44">
            <v>180</v>
          </cell>
          <cell r="CE44">
            <v>35</v>
          </cell>
          <cell r="CF44">
            <v>40</v>
          </cell>
          <cell r="CG44">
            <v>30</v>
          </cell>
          <cell r="CH44">
            <v>30</v>
          </cell>
          <cell r="CI44">
            <v>50</v>
          </cell>
          <cell r="CJ44">
            <v>330</v>
          </cell>
          <cell r="CK44">
            <v>150</v>
          </cell>
          <cell r="CL44">
            <v>25</v>
          </cell>
          <cell r="CM44">
            <v>35</v>
          </cell>
          <cell r="CN44">
            <v>35</v>
          </cell>
          <cell r="CO44">
            <v>25</v>
          </cell>
          <cell r="CP44">
            <v>25</v>
          </cell>
          <cell r="CQ44">
            <v>120</v>
          </cell>
          <cell r="CR44">
            <v>10</v>
          </cell>
          <cell r="CS44">
            <v>30</v>
          </cell>
          <cell r="CT44">
            <v>20</v>
          </cell>
          <cell r="CU44">
            <v>30</v>
          </cell>
          <cell r="CV44">
            <v>25</v>
          </cell>
          <cell r="CW44">
            <v>65</v>
          </cell>
          <cell r="CX44">
            <v>10</v>
          </cell>
          <cell r="CY44">
            <v>20</v>
          </cell>
          <cell r="CZ44">
            <v>10</v>
          </cell>
          <cell r="DA44">
            <v>10</v>
          </cell>
          <cell r="DB44">
            <v>10</v>
          </cell>
          <cell r="DC44">
            <v>70</v>
          </cell>
          <cell r="DD44">
            <v>45</v>
          </cell>
          <cell r="DE44">
            <v>15</v>
          </cell>
          <cell r="DF44">
            <v>15</v>
          </cell>
          <cell r="DG44">
            <v>5</v>
          </cell>
          <cell r="DH44">
            <v>10</v>
          </cell>
          <cell r="DI44">
            <v>0</v>
          </cell>
          <cell r="DJ44">
            <v>15</v>
          </cell>
          <cell r="DK44">
            <v>0</v>
          </cell>
          <cell r="DL44">
            <v>5</v>
          </cell>
          <cell r="DM44">
            <v>0</v>
          </cell>
          <cell r="DN44">
            <v>0</v>
          </cell>
          <cell r="DO44">
            <v>5</v>
          </cell>
          <cell r="DP44">
            <v>0</v>
          </cell>
          <cell r="DQ44">
            <v>0</v>
          </cell>
          <cell r="DR44">
            <v>5</v>
          </cell>
          <cell r="DS44">
            <v>0</v>
          </cell>
          <cell r="DT44">
            <v>0</v>
          </cell>
          <cell r="DU44">
            <v>0</v>
          </cell>
          <cell r="DV44">
            <v>0</v>
          </cell>
          <cell r="DW44">
            <v>0</v>
          </cell>
          <cell r="DX44">
            <v>0</v>
          </cell>
          <cell r="DY44">
            <v>0</v>
          </cell>
          <cell r="DZ44">
            <v>0</v>
          </cell>
          <cell r="EA44">
            <v>0</v>
          </cell>
          <cell r="EB44">
            <v>0</v>
          </cell>
          <cell r="EC44">
            <v>0</v>
          </cell>
          <cell r="ED44">
            <v>53</v>
          </cell>
          <cell r="EE44">
            <v>1590</v>
          </cell>
          <cell r="EF44">
            <v>200</v>
          </cell>
          <cell r="EG44">
            <v>60</v>
          </cell>
          <cell r="EH44">
            <v>15</v>
          </cell>
          <cell r="EI44">
            <v>10</v>
          </cell>
          <cell r="EJ44">
            <v>10</v>
          </cell>
          <cell r="EK44">
            <v>10</v>
          </cell>
          <cell r="EL44">
            <v>15</v>
          </cell>
          <cell r="EM44">
            <v>70</v>
          </cell>
          <cell r="EN44">
            <v>15</v>
          </cell>
          <cell r="EO44">
            <v>10</v>
          </cell>
          <cell r="EP44">
            <v>15</v>
          </cell>
          <cell r="EQ44">
            <v>15</v>
          </cell>
          <cell r="ER44">
            <v>15</v>
          </cell>
          <cell r="ES44">
            <v>75</v>
          </cell>
          <cell r="ET44">
            <v>15</v>
          </cell>
          <cell r="EU44">
            <v>20</v>
          </cell>
          <cell r="EV44">
            <v>15</v>
          </cell>
          <cell r="EW44">
            <v>15</v>
          </cell>
          <cell r="EX44">
            <v>15</v>
          </cell>
          <cell r="EY44">
            <v>145</v>
          </cell>
          <cell r="EZ44">
            <v>100</v>
          </cell>
          <cell r="FA44">
            <v>15</v>
          </cell>
          <cell r="FB44">
            <v>15</v>
          </cell>
          <cell r="FC44">
            <v>30</v>
          </cell>
          <cell r="FD44">
            <v>20</v>
          </cell>
          <cell r="FE44">
            <v>20</v>
          </cell>
          <cell r="FF44">
            <v>45</v>
          </cell>
          <cell r="FG44">
            <v>10</v>
          </cell>
          <cell r="FH44">
            <v>15</v>
          </cell>
          <cell r="FI44">
            <v>5</v>
          </cell>
          <cell r="FJ44">
            <v>15</v>
          </cell>
          <cell r="FK44">
            <v>5</v>
          </cell>
          <cell r="FL44">
            <v>100</v>
          </cell>
          <cell r="FM44">
            <v>35</v>
          </cell>
          <cell r="FN44">
            <v>10</v>
          </cell>
          <cell r="FO44">
            <v>5</v>
          </cell>
          <cell r="FP44">
            <v>10</v>
          </cell>
          <cell r="FQ44">
            <v>10</v>
          </cell>
          <cell r="FR44">
            <v>10</v>
          </cell>
          <cell r="FS44">
            <v>65</v>
          </cell>
          <cell r="FT44">
            <v>10</v>
          </cell>
          <cell r="FU44">
            <v>10</v>
          </cell>
          <cell r="FV44">
            <v>10</v>
          </cell>
          <cell r="FW44">
            <v>15</v>
          </cell>
          <cell r="FX44">
            <v>15</v>
          </cell>
          <cell r="FY44">
            <v>165</v>
          </cell>
          <cell r="FZ44">
            <v>65</v>
          </cell>
          <cell r="GA44">
            <v>10</v>
          </cell>
          <cell r="GB44">
            <v>10</v>
          </cell>
          <cell r="GC44">
            <v>20</v>
          </cell>
          <cell r="GD44">
            <v>25</v>
          </cell>
          <cell r="GE44">
            <v>10</v>
          </cell>
          <cell r="GF44">
            <v>95</v>
          </cell>
          <cell r="GG44">
            <v>25</v>
          </cell>
          <cell r="GH44">
            <v>10</v>
          </cell>
          <cell r="GI44">
            <v>25</v>
          </cell>
          <cell r="GJ44">
            <v>20</v>
          </cell>
          <cell r="GK44">
            <v>20</v>
          </cell>
          <cell r="GL44">
            <v>290</v>
          </cell>
          <cell r="GM44">
            <v>145</v>
          </cell>
          <cell r="GN44">
            <v>20</v>
          </cell>
          <cell r="GO44">
            <v>20</v>
          </cell>
          <cell r="GP44">
            <v>30</v>
          </cell>
          <cell r="GQ44">
            <v>35</v>
          </cell>
          <cell r="GR44">
            <v>40</v>
          </cell>
          <cell r="GS44">
            <v>150</v>
          </cell>
          <cell r="GT44">
            <v>30</v>
          </cell>
          <cell r="GU44">
            <v>25</v>
          </cell>
          <cell r="GV44">
            <v>25</v>
          </cell>
          <cell r="GW44">
            <v>30</v>
          </cell>
          <cell r="GX44">
            <v>30</v>
          </cell>
          <cell r="GY44">
            <v>355</v>
          </cell>
          <cell r="GZ44">
            <v>160</v>
          </cell>
          <cell r="HA44">
            <v>20</v>
          </cell>
          <cell r="HB44">
            <v>35</v>
          </cell>
          <cell r="HC44">
            <v>35</v>
          </cell>
          <cell r="HD44">
            <v>30</v>
          </cell>
          <cell r="HE44">
            <v>40</v>
          </cell>
          <cell r="HF44">
            <v>195</v>
          </cell>
          <cell r="HG44">
            <v>45</v>
          </cell>
          <cell r="HH44">
            <v>45</v>
          </cell>
          <cell r="HI44">
            <v>35</v>
          </cell>
          <cell r="HJ44">
            <v>40</v>
          </cell>
          <cell r="HK44">
            <v>30</v>
          </cell>
          <cell r="HL44">
            <v>275</v>
          </cell>
          <cell r="HM44">
            <v>120</v>
          </cell>
          <cell r="HN44">
            <v>25</v>
          </cell>
          <cell r="HO44">
            <v>20</v>
          </cell>
          <cell r="HP44">
            <v>20</v>
          </cell>
          <cell r="HQ44">
            <v>35</v>
          </cell>
          <cell r="HR44">
            <v>25</v>
          </cell>
          <cell r="HS44">
            <v>95</v>
          </cell>
          <cell r="HT44">
            <v>20</v>
          </cell>
          <cell r="HU44">
            <v>20</v>
          </cell>
          <cell r="HV44">
            <v>15</v>
          </cell>
          <cell r="HW44">
            <v>20</v>
          </cell>
          <cell r="HX44">
            <v>15</v>
          </cell>
          <cell r="HY44">
            <v>65</v>
          </cell>
          <cell r="HZ44">
            <v>15</v>
          </cell>
          <cell r="IA44">
            <v>10</v>
          </cell>
          <cell r="IB44">
            <v>15</v>
          </cell>
          <cell r="IC44">
            <v>15</v>
          </cell>
          <cell r="ID44">
            <v>15</v>
          </cell>
          <cell r="IE44">
            <v>65</v>
          </cell>
          <cell r="IF44">
            <v>40</v>
          </cell>
          <cell r="IG44">
            <v>10</v>
          </cell>
          <cell r="IH44">
            <v>5</v>
          </cell>
          <cell r="II44">
            <v>5</v>
          </cell>
          <cell r="IJ44">
            <v>5</v>
          </cell>
          <cell r="IK44">
            <v>15</v>
          </cell>
          <cell r="IL44">
            <v>15</v>
          </cell>
          <cell r="IM44">
            <v>5</v>
          </cell>
          <cell r="IN44">
            <v>5</v>
          </cell>
          <cell r="IO44">
            <v>0</v>
          </cell>
          <cell r="IP44">
            <v>5</v>
          </cell>
          <cell r="IQ44">
            <v>0</v>
          </cell>
          <cell r="IR44">
            <v>5</v>
          </cell>
          <cell r="IS44">
            <v>0</v>
          </cell>
          <cell r="IT44">
            <v>5</v>
          </cell>
          <cell r="IU44">
            <v>5</v>
          </cell>
          <cell r="IV44">
            <v>0</v>
          </cell>
          <cell r="IW44">
            <v>0</v>
          </cell>
          <cell r="IX44">
            <v>5905052</v>
          </cell>
          <cell r="IY44">
            <v>0</v>
          </cell>
          <cell r="IZ44">
            <v>0</v>
          </cell>
          <cell r="JA44">
            <v>0</v>
          </cell>
          <cell r="JB44">
            <v>0</v>
          </cell>
          <cell r="JC44">
            <v>0</v>
          </cell>
          <cell r="JD44">
            <v>0</v>
          </cell>
          <cell r="JE44">
            <v>0</v>
          </cell>
          <cell r="JF44">
            <v>51.7</v>
          </cell>
        </row>
        <row r="45">
          <cell r="A45">
            <v>5905037</v>
          </cell>
          <cell r="B45" t="str">
            <v>Midway</v>
          </cell>
          <cell r="C45">
            <v>330</v>
          </cell>
          <cell r="D45">
            <v>40</v>
          </cell>
          <cell r="E45">
            <v>15</v>
          </cell>
          <cell r="F45">
            <v>0</v>
          </cell>
          <cell r="G45">
            <v>0</v>
          </cell>
          <cell r="H45">
            <v>0</v>
          </cell>
          <cell r="I45">
            <v>5</v>
          </cell>
          <cell r="J45">
            <v>5</v>
          </cell>
          <cell r="K45">
            <v>10</v>
          </cell>
          <cell r="L45">
            <v>0</v>
          </cell>
          <cell r="M45">
            <v>5</v>
          </cell>
          <cell r="N45">
            <v>0</v>
          </cell>
          <cell r="O45">
            <v>5</v>
          </cell>
          <cell r="P45">
            <v>0</v>
          </cell>
          <cell r="Q45">
            <v>15</v>
          </cell>
          <cell r="R45">
            <v>5</v>
          </cell>
          <cell r="S45">
            <v>0</v>
          </cell>
          <cell r="T45">
            <v>0</v>
          </cell>
          <cell r="U45">
            <v>0</v>
          </cell>
          <cell r="V45">
            <v>5</v>
          </cell>
          <cell r="W45">
            <v>25</v>
          </cell>
          <cell r="X45">
            <v>15</v>
          </cell>
          <cell r="Y45">
            <v>5</v>
          </cell>
          <cell r="Z45">
            <v>5</v>
          </cell>
          <cell r="AA45">
            <v>5</v>
          </cell>
          <cell r="AB45">
            <v>0</v>
          </cell>
          <cell r="AC45">
            <v>5</v>
          </cell>
          <cell r="AD45">
            <v>5</v>
          </cell>
          <cell r="AE45">
            <v>0</v>
          </cell>
          <cell r="AF45">
            <v>5</v>
          </cell>
          <cell r="AG45">
            <v>0</v>
          </cell>
          <cell r="AH45">
            <v>5</v>
          </cell>
          <cell r="AI45">
            <v>5</v>
          </cell>
          <cell r="AJ45">
            <v>15</v>
          </cell>
          <cell r="AK45">
            <v>10</v>
          </cell>
          <cell r="AL45">
            <v>0</v>
          </cell>
          <cell r="AM45">
            <v>0</v>
          </cell>
          <cell r="AN45">
            <v>0</v>
          </cell>
          <cell r="AO45">
            <v>0</v>
          </cell>
          <cell r="AP45">
            <v>5</v>
          </cell>
          <cell r="AQ45">
            <v>10</v>
          </cell>
          <cell r="AR45">
            <v>5</v>
          </cell>
          <cell r="AS45">
            <v>0</v>
          </cell>
          <cell r="AT45">
            <v>5</v>
          </cell>
          <cell r="AU45">
            <v>0</v>
          </cell>
          <cell r="AV45">
            <v>0</v>
          </cell>
          <cell r="AW45">
            <v>25</v>
          </cell>
          <cell r="AX45">
            <v>10</v>
          </cell>
          <cell r="AY45">
            <v>5</v>
          </cell>
          <cell r="AZ45">
            <v>5</v>
          </cell>
          <cell r="BA45">
            <v>5</v>
          </cell>
          <cell r="BB45">
            <v>5</v>
          </cell>
          <cell r="BC45">
            <v>5</v>
          </cell>
          <cell r="BD45">
            <v>15</v>
          </cell>
          <cell r="BE45">
            <v>5</v>
          </cell>
          <cell r="BF45">
            <v>0</v>
          </cell>
          <cell r="BG45">
            <v>5</v>
          </cell>
          <cell r="BH45">
            <v>0</v>
          </cell>
          <cell r="BI45">
            <v>0</v>
          </cell>
          <cell r="BJ45">
            <v>40</v>
          </cell>
          <cell r="BK45">
            <v>10</v>
          </cell>
          <cell r="BL45">
            <v>0</v>
          </cell>
          <cell r="BM45">
            <v>0</v>
          </cell>
          <cell r="BN45">
            <v>5</v>
          </cell>
          <cell r="BO45">
            <v>5</v>
          </cell>
          <cell r="BP45">
            <v>5</v>
          </cell>
          <cell r="BQ45">
            <v>30</v>
          </cell>
          <cell r="BR45">
            <v>10</v>
          </cell>
          <cell r="BS45">
            <v>10</v>
          </cell>
          <cell r="BT45">
            <v>0</v>
          </cell>
          <cell r="BU45">
            <v>0</v>
          </cell>
          <cell r="BV45">
            <v>5</v>
          </cell>
          <cell r="BW45">
            <v>75</v>
          </cell>
          <cell r="BX45">
            <v>40</v>
          </cell>
          <cell r="BY45">
            <v>0</v>
          </cell>
          <cell r="BZ45">
            <v>5</v>
          </cell>
          <cell r="CA45">
            <v>10</v>
          </cell>
          <cell r="CB45">
            <v>0</v>
          </cell>
          <cell r="CC45">
            <v>15</v>
          </cell>
          <cell r="CD45">
            <v>35</v>
          </cell>
          <cell r="CE45">
            <v>5</v>
          </cell>
          <cell r="CF45">
            <v>15</v>
          </cell>
          <cell r="CG45">
            <v>0</v>
          </cell>
          <cell r="CH45">
            <v>10</v>
          </cell>
          <cell r="CI45">
            <v>5</v>
          </cell>
          <cell r="CJ45">
            <v>90</v>
          </cell>
          <cell r="CK45">
            <v>45</v>
          </cell>
          <cell r="CL45">
            <v>10</v>
          </cell>
          <cell r="CM45">
            <v>10</v>
          </cell>
          <cell r="CN45">
            <v>5</v>
          </cell>
          <cell r="CO45">
            <v>15</v>
          </cell>
          <cell r="CP45">
            <v>10</v>
          </cell>
          <cell r="CQ45">
            <v>30</v>
          </cell>
          <cell r="CR45">
            <v>5</v>
          </cell>
          <cell r="CS45">
            <v>5</v>
          </cell>
          <cell r="CT45">
            <v>5</v>
          </cell>
          <cell r="CU45">
            <v>0</v>
          </cell>
          <cell r="CV45">
            <v>5</v>
          </cell>
          <cell r="CW45">
            <v>15</v>
          </cell>
          <cell r="CX45">
            <v>5</v>
          </cell>
          <cell r="CY45">
            <v>0</v>
          </cell>
          <cell r="CZ45">
            <v>0</v>
          </cell>
          <cell r="DA45">
            <v>5</v>
          </cell>
          <cell r="DB45">
            <v>5</v>
          </cell>
          <cell r="DC45">
            <v>30</v>
          </cell>
          <cell r="DD45">
            <v>15</v>
          </cell>
          <cell r="DE45">
            <v>5</v>
          </cell>
          <cell r="DF45">
            <v>5</v>
          </cell>
          <cell r="DG45">
            <v>10</v>
          </cell>
          <cell r="DH45">
            <v>5</v>
          </cell>
          <cell r="DI45">
            <v>0</v>
          </cell>
          <cell r="DJ45">
            <v>15</v>
          </cell>
          <cell r="DK45">
            <v>0</v>
          </cell>
          <cell r="DL45">
            <v>0</v>
          </cell>
          <cell r="DM45">
            <v>0</v>
          </cell>
          <cell r="DN45">
            <v>0</v>
          </cell>
          <cell r="DO45">
            <v>5</v>
          </cell>
          <cell r="DP45">
            <v>5</v>
          </cell>
          <cell r="DQ45">
            <v>5</v>
          </cell>
          <cell r="DR45">
            <v>0</v>
          </cell>
          <cell r="DS45">
            <v>5</v>
          </cell>
          <cell r="DT45">
            <v>0</v>
          </cell>
          <cell r="DU45">
            <v>0</v>
          </cell>
          <cell r="DV45">
            <v>0</v>
          </cell>
          <cell r="DW45">
            <v>0</v>
          </cell>
          <cell r="DX45">
            <v>0</v>
          </cell>
          <cell r="DY45">
            <v>0</v>
          </cell>
          <cell r="DZ45">
            <v>0</v>
          </cell>
          <cell r="EA45">
            <v>0</v>
          </cell>
          <cell r="EB45">
            <v>0</v>
          </cell>
          <cell r="EC45">
            <v>0</v>
          </cell>
          <cell r="ED45">
            <v>59.3</v>
          </cell>
          <cell r="EE45">
            <v>345</v>
          </cell>
          <cell r="EF45">
            <v>30</v>
          </cell>
          <cell r="EG45">
            <v>5</v>
          </cell>
          <cell r="EH45">
            <v>5</v>
          </cell>
          <cell r="EI45">
            <v>0</v>
          </cell>
          <cell r="EJ45">
            <v>0</v>
          </cell>
          <cell r="EK45">
            <v>0</v>
          </cell>
          <cell r="EL45">
            <v>0</v>
          </cell>
          <cell r="EM45">
            <v>10</v>
          </cell>
          <cell r="EN45">
            <v>0</v>
          </cell>
          <cell r="EO45">
            <v>0</v>
          </cell>
          <cell r="EP45">
            <v>0</v>
          </cell>
          <cell r="EQ45">
            <v>0</v>
          </cell>
          <cell r="ER45">
            <v>0</v>
          </cell>
          <cell r="ES45">
            <v>15</v>
          </cell>
          <cell r="ET45">
            <v>0</v>
          </cell>
          <cell r="EU45">
            <v>5</v>
          </cell>
          <cell r="EV45">
            <v>0</v>
          </cell>
          <cell r="EW45">
            <v>5</v>
          </cell>
          <cell r="EX45">
            <v>0</v>
          </cell>
          <cell r="EY45">
            <v>30</v>
          </cell>
          <cell r="EZ45">
            <v>20</v>
          </cell>
          <cell r="FA45">
            <v>10</v>
          </cell>
          <cell r="FB45">
            <v>0</v>
          </cell>
          <cell r="FC45">
            <v>5</v>
          </cell>
          <cell r="FD45">
            <v>5</v>
          </cell>
          <cell r="FE45">
            <v>5</v>
          </cell>
          <cell r="FF45">
            <v>5</v>
          </cell>
          <cell r="FG45">
            <v>5</v>
          </cell>
          <cell r="FH45">
            <v>0</v>
          </cell>
          <cell r="FI45">
            <v>0</v>
          </cell>
          <cell r="FJ45">
            <v>0</v>
          </cell>
          <cell r="FK45">
            <v>0</v>
          </cell>
          <cell r="FL45">
            <v>15</v>
          </cell>
          <cell r="FM45">
            <v>5</v>
          </cell>
          <cell r="FN45">
            <v>0</v>
          </cell>
          <cell r="FO45">
            <v>0</v>
          </cell>
          <cell r="FP45">
            <v>5</v>
          </cell>
          <cell r="FQ45">
            <v>0</v>
          </cell>
          <cell r="FR45">
            <v>0</v>
          </cell>
          <cell r="FS45">
            <v>5</v>
          </cell>
          <cell r="FT45">
            <v>0</v>
          </cell>
          <cell r="FU45">
            <v>5</v>
          </cell>
          <cell r="FV45">
            <v>0</v>
          </cell>
          <cell r="FW45">
            <v>5</v>
          </cell>
          <cell r="FX45">
            <v>0</v>
          </cell>
          <cell r="FY45">
            <v>30</v>
          </cell>
          <cell r="FZ45">
            <v>10</v>
          </cell>
          <cell r="GA45">
            <v>0</v>
          </cell>
          <cell r="GB45">
            <v>0</v>
          </cell>
          <cell r="GC45">
            <v>5</v>
          </cell>
          <cell r="GD45">
            <v>5</v>
          </cell>
          <cell r="GE45">
            <v>5</v>
          </cell>
          <cell r="GF45">
            <v>15</v>
          </cell>
          <cell r="GG45">
            <v>5</v>
          </cell>
          <cell r="GH45">
            <v>0</v>
          </cell>
          <cell r="GI45">
            <v>5</v>
          </cell>
          <cell r="GJ45">
            <v>0</v>
          </cell>
          <cell r="GK45">
            <v>0</v>
          </cell>
          <cell r="GL45">
            <v>55</v>
          </cell>
          <cell r="GM45">
            <v>20</v>
          </cell>
          <cell r="GN45">
            <v>10</v>
          </cell>
          <cell r="GO45">
            <v>5</v>
          </cell>
          <cell r="GP45">
            <v>5</v>
          </cell>
          <cell r="GQ45">
            <v>0</v>
          </cell>
          <cell r="GR45">
            <v>5</v>
          </cell>
          <cell r="GS45">
            <v>40</v>
          </cell>
          <cell r="GT45">
            <v>10</v>
          </cell>
          <cell r="GU45">
            <v>5</v>
          </cell>
          <cell r="GV45">
            <v>10</v>
          </cell>
          <cell r="GW45">
            <v>5</v>
          </cell>
          <cell r="GX45">
            <v>10</v>
          </cell>
          <cell r="GY45">
            <v>70</v>
          </cell>
          <cell r="GZ45">
            <v>25</v>
          </cell>
          <cell r="HA45">
            <v>10</v>
          </cell>
          <cell r="HB45">
            <v>5</v>
          </cell>
          <cell r="HC45">
            <v>5</v>
          </cell>
          <cell r="HD45">
            <v>5</v>
          </cell>
          <cell r="HE45">
            <v>5</v>
          </cell>
          <cell r="HF45">
            <v>50</v>
          </cell>
          <cell r="HG45">
            <v>5</v>
          </cell>
          <cell r="HH45">
            <v>10</v>
          </cell>
          <cell r="HI45">
            <v>10</v>
          </cell>
          <cell r="HJ45">
            <v>10</v>
          </cell>
          <cell r="HK45">
            <v>10</v>
          </cell>
          <cell r="HL45">
            <v>80</v>
          </cell>
          <cell r="HM45">
            <v>25</v>
          </cell>
          <cell r="HN45">
            <v>0</v>
          </cell>
          <cell r="HO45">
            <v>15</v>
          </cell>
          <cell r="HP45">
            <v>5</v>
          </cell>
          <cell r="HQ45">
            <v>5</v>
          </cell>
          <cell r="HR45">
            <v>5</v>
          </cell>
          <cell r="HS45">
            <v>35</v>
          </cell>
          <cell r="HT45">
            <v>10</v>
          </cell>
          <cell r="HU45">
            <v>5</v>
          </cell>
          <cell r="HV45">
            <v>10</v>
          </cell>
          <cell r="HW45">
            <v>5</v>
          </cell>
          <cell r="HX45">
            <v>0</v>
          </cell>
          <cell r="HY45">
            <v>15</v>
          </cell>
          <cell r="HZ45">
            <v>5</v>
          </cell>
          <cell r="IA45">
            <v>0</v>
          </cell>
          <cell r="IB45">
            <v>0</v>
          </cell>
          <cell r="IC45">
            <v>0</v>
          </cell>
          <cell r="ID45">
            <v>5</v>
          </cell>
          <cell r="IE45">
            <v>30</v>
          </cell>
          <cell r="IF45">
            <v>15</v>
          </cell>
          <cell r="IG45">
            <v>0</v>
          </cell>
          <cell r="IH45">
            <v>5</v>
          </cell>
          <cell r="II45">
            <v>0</v>
          </cell>
          <cell r="IJ45">
            <v>5</v>
          </cell>
          <cell r="IK45">
            <v>5</v>
          </cell>
          <cell r="IL45">
            <v>15</v>
          </cell>
          <cell r="IM45">
            <v>10</v>
          </cell>
          <cell r="IN45">
            <v>0</v>
          </cell>
          <cell r="IO45">
            <v>0</v>
          </cell>
          <cell r="IP45">
            <v>0</v>
          </cell>
          <cell r="IQ45">
            <v>0</v>
          </cell>
          <cell r="IR45">
            <v>0</v>
          </cell>
          <cell r="IS45">
            <v>0</v>
          </cell>
          <cell r="IT45">
            <v>5</v>
          </cell>
          <cell r="IU45">
            <v>0</v>
          </cell>
          <cell r="IV45">
            <v>5</v>
          </cell>
          <cell r="IW45">
            <v>0</v>
          </cell>
          <cell r="IX45">
            <v>5905037</v>
          </cell>
          <cell r="IY45">
            <v>0</v>
          </cell>
          <cell r="IZ45">
            <v>0</v>
          </cell>
          <cell r="JA45">
            <v>0</v>
          </cell>
          <cell r="JB45">
            <v>0</v>
          </cell>
          <cell r="JC45">
            <v>0</v>
          </cell>
          <cell r="JD45">
            <v>0</v>
          </cell>
          <cell r="JE45">
            <v>0</v>
          </cell>
          <cell r="JF45">
            <v>57</v>
          </cell>
        </row>
        <row r="46">
          <cell r="A46">
            <v>5903011</v>
          </cell>
          <cell r="B46" t="str">
            <v>Salmo</v>
          </cell>
          <cell r="C46">
            <v>560</v>
          </cell>
          <cell r="D46">
            <v>100</v>
          </cell>
          <cell r="E46">
            <v>30</v>
          </cell>
          <cell r="F46">
            <v>5</v>
          </cell>
          <cell r="G46">
            <v>5</v>
          </cell>
          <cell r="H46">
            <v>10</v>
          </cell>
          <cell r="I46">
            <v>5</v>
          </cell>
          <cell r="J46">
            <v>5</v>
          </cell>
          <cell r="K46">
            <v>40</v>
          </cell>
          <cell r="L46">
            <v>5</v>
          </cell>
          <cell r="M46">
            <v>5</v>
          </cell>
          <cell r="N46">
            <v>10</v>
          </cell>
          <cell r="O46">
            <v>5</v>
          </cell>
          <cell r="P46">
            <v>10</v>
          </cell>
          <cell r="Q46">
            <v>30</v>
          </cell>
          <cell r="R46">
            <v>5</v>
          </cell>
          <cell r="S46">
            <v>5</v>
          </cell>
          <cell r="T46">
            <v>0</v>
          </cell>
          <cell r="U46">
            <v>10</v>
          </cell>
          <cell r="V46">
            <v>5</v>
          </cell>
          <cell r="W46">
            <v>35</v>
          </cell>
          <cell r="X46">
            <v>20</v>
          </cell>
          <cell r="Y46">
            <v>5</v>
          </cell>
          <cell r="Z46">
            <v>5</v>
          </cell>
          <cell r="AA46">
            <v>10</v>
          </cell>
          <cell r="AB46">
            <v>10</v>
          </cell>
          <cell r="AC46">
            <v>0</v>
          </cell>
          <cell r="AD46">
            <v>15</v>
          </cell>
          <cell r="AE46">
            <v>5</v>
          </cell>
          <cell r="AF46">
            <v>0</v>
          </cell>
          <cell r="AG46">
            <v>5</v>
          </cell>
          <cell r="AH46">
            <v>5</v>
          </cell>
          <cell r="AI46">
            <v>5</v>
          </cell>
          <cell r="AJ46">
            <v>60</v>
          </cell>
          <cell r="AK46">
            <v>30</v>
          </cell>
          <cell r="AL46">
            <v>0</v>
          </cell>
          <cell r="AM46">
            <v>0</v>
          </cell>
          <cell r="AN46">
            <v>0</v>
          </cell>
          <cell r="AO46">
            <v>10</v>
          </cell>
          <cell r="AP46">
            <v>10</v>
          </cell>
          <cell r="AQ46">
            <v>30</v>
          </cell>
          <cell r="AR46">
            <v>10</v>
          </cell>
          <cell r="AS46">
            <v>10</v>
          </cell>
          <cell r="AT46">
            <v>5</v>
          </cell>
          <cell r="AU46">
            <v>5</v>
          </cell>
          <cell r="AV46">
            <v>5</v>
          </cell>
          <cell r="AW46">
            <v>70</v>
          </cell>
          <cell r="AX46">
            <v>35</v>
          </cell>
          <cell r="AY46">
            <v>5</v>
          </cell>
          <cell r="AZ46">
            <v>10</v>
          </cell>
          <cell r="BA46">
            <v>5</v>
          </cell>
          <cell r="BB46">
            <v>5</v>
          </cell>
          <cell r="BC46">
            <v>15</v>
          </cell>
          <cell r="BD46">
            <v>35</v>
          </cell>
          <cell r="BE46">
            <v>0</v>
          </cell>
          <cell r="BF46">
            <v>10</v>
          </cell>
          <cell r="BG46">
            <v>10</v>
          </cell>
          <cell r="BH46">
            <v>5</v>
          </cell>
          <cell r="BI46">
            <v>5</v>
          </cell>
          <cell r="BJ46">
            <v>85</v>
          </cell>
          <cell r="BK46">
            <v>40</v>
          </cell>
          <cell r="BL46">
            <v>10</v>
          </cell>
          <cell r="BM46">
            <v>5</v>
          </cell>
          <cell r="BN46">
            <v>5</v>
          </cell>
          <cell r="BO46">
            <v>10</v>
          </cell>
          <cell r="BP46">
            <v>10</v>
          </cell>
          <cell r="BQ46">
            <v>45</v>
          </cell>
          <cell r="BR46">
            <v>10</v>
          </cell>
          <cell r="BS46">
            <v>10</v>
          </cell>
          <cell r="BT46">
            <v>5</v>
          </cell>
          <cell r="BU46">
            <v>10</v>
          </cell>
          <cell r="BV46">
            <v>10</v>
          </cell>
          <cell r="BW46">
            <v>100</v>
          </cell>
          <cell r="BX46">
            <v>50</v>
          </cell>
          <cell r="BY46">
            <v>5</v>
          </cell>
          <cell r="BZ46">
            <v>10</v>
          </cell>
          <cell r="CA46">
            <v>10</v>
          </cell>
          <cell r="CB46">
            <v>10</v>
          </cell>
          <cell r="CC46">
            <v>5</v>
          </cell>
          <cell r="CD46">
            <v>45</v>
          </cell>
          <cell r="CE46">
            <v>5</v>
          </cell>
          <cell r="CF46">
            <v>5</v>
          </cell>
          <cell r="CG46">
            <v>10</v>
          </cell>
          <cell r="CH46">
            <v>15</v>
          </cell>
          <cell r="CI46">
            <v>15</v>
          </cell>
          <cell r="CJ46">
            <v>80</v>
          </cell>
          <cell r="CK46">
            <v>35</v>
          </cell>
          <cell r="CL46">
            <v>5</v>
          </cell>
          <cell r="CM46">
            <v>10</v>
          </cell>
          <cell r="CN46">
            <v>10</v>
          </cell>
          <cell r="CO46">
            <v>5</v>
          </cell>
          <cell r="CP46">
            <v>0</v>
          </cell>
          <cell r="CQ46">
            <v>30</v>
          </cell>
          <cell r="CR46">
            <v>0</v>
          </cell>
          <cell r="CS46">
            <v>10</v>
          </cell>
          <cell r="CT46">
            <v>5</v>
          </cell>
          <cell r="CU46">
            <v>5</v>
          </cell>
          <cell r="CV46">
            <v>5</v>
          </cell>
          <cell r="CW46">
            <v>20</v>
          </cell>
          <cell r="CX46">
            <v>5</v>
          </cell>
          <cell r="CY46">
            <v>0</v>
          </cell>
          <cell r="CZ46">
            <v>0</v>
          </cell>
          <cell r="DA46">
            <v>5</v>
          </cell>
          <cell r="DB46">
            <v>5</v>
          </cell>
          <cell r="DC46">
            <v>20</v>
          </cell>
          <cell r="DD46">
            <v>15</v>
          </cell>
          <cell r="DE46">
            <v>5</v>
          </cell>
          <cell r="DF46">
            <v>5</v>
          </cell>
          <cell r="DG46">
            <v>5</v>
          </cell>
          <cell r="DH46">
            <v>0</v>
          </cell>
          <cell r="DI46">
            <v>0</v>
          </cell>
          <cell r="DJ46">
            <v>5</v>
          </cell>
          <cell r="DK46">
            <v>0</v>
          </cell>
          <cell r="DL46">
            <v>0</v>
          </cell>
          <cell r="DM46">
            <v>0</v>
          </cell>
          <cell r="DN46">
            <v>5</v>
          </cell>
          <cell r="DO46">
            <v>0</v>
          </cell>
          <cell r="DP46">
            <v>5</v>
          </cell>
          <cell r="DQ46">
            <v>5</v>
          </cell>
          <cell r="DR46">
            <v>0</v>
          </cell>
          <cell r="DS46">
            <v>0</v>
          </cell>
          <cell r="DT46">
            <v>5</v>
          </cell>
          <cell r="DU46">
            <v>0</v>
          </cell>
          <cell r="DV46">
            <v>0</v>
          </cell>
          <cell r="DW46">
            <v>0</v>
          </cell>
          <cell r="DX46">
            <v>0</v>
          </cell>
          <cell r="DY46">
            <v>0</v>
          </cell>
          <cell r="DZ46">
            <v>0</v>
          </cell>
          <cell r="EA46">
            <v>0</v>
          </cell>
          <cell r="EB46">
            <v>0</v>
          </cell>
          <cell r="EC46">
            <v>0</v>
          </cell>
          <cell r="ED46">
            <v>45.7</v>
          </cell>
          <cell r="EE46">
            <v>580</v>
          </cell>
          <cell r="EF46">
            <v>90</v>
          </cell>
          <cell r="EG46">
            <v>30</v>
          </cell>
          <cell r="EH46">
            <v>10</v>
          </cell>
          <cell r="EI46">
            <v>5</v>
          </cell>
          <cell r="EJ46">
            <v>10</v>
          </cell>
          <cell r="EK46">
            <v>5</v>
          </cell>
          <cell r="EL46">
            <v>5</v>
          </cell>
          <cell r="EM46">
            <v>30</v>
          </cell>
          <cell r="EN46">
            <v>5</v>
          </cell>
          <cell r="EO46">
            <v>10</v>
          </cell>
          <cell r="EP46">
            <v>5</v>
          </cell>
          <cell r="EQ46">
            <v>10</v>
          </cell>
          <cell r="ER46">
            <v>5</v>
          </cell>
          <cell r="ES46">
            <v>30</v>
          </cell>
          <cell r="ET46">
            <v>10</v>
          </cell>
          <cell r="EU46">
            <v>5</v>
          </cell>
          <cell r="EV46">
            <v>5</v>
          </cell>
          <cell r="EW46">
            <v>0</v>
          </cell>
          <cell r="EX46">
            <v>5</v>
          </cell>
          <cell r="EY46">
            <v>60</v>
          </cell>
          <cell r="EZ46">
            <v>40</v>
          </cell>
          <cell r="FA46">
            <v>10</v>
          </cell>
          <cell r="FB46">
            <v>5</v>
          </cell>
          <cell r="FC46">
            <v>10</v>
          </cell>
          <cell r="FD46">
            <v>10</v>
          </cell>
          <cell r="FE46">
            <v>5</v>
          </cell>
          <cell r="FF46">
            <v>15</v>
          </cell>
          <cell r="FG46">
            <v>5</v>
          </cell>
          <cell r="FH46">
            <v>5</v>
          </cell>
          <cell r="FI46">
            <v>10</v>
          </cell>
          <cell r="FJ46">
            <v>0</v>
          </cell>
          <cell r="FK46">
            <v>5</v>
          </cell>
          <cell r="FL46">
            <v>70</v>
          </cell>
          <cell r="FM46">
            <v>30</v>
          </cell>
          <cell r="FN46">
            <v>5</v>
          </cell>
          <cell r="FO46">
            <v>5</v>
          </cell>
          <cell r="FP46">
            <v>0</v>
          </cell>
          <cell r="FQ46">
            <v>5</v>
          </cell>
          <cell r="FR46">
            <v>15</v>
          </cell>
          <cell r="FS46">
            <v>40</v>
          </cell>
          <cell r="FT46">
            <v>5</v>
          </cell>
          <cell r="FU46">
            <v>5</v>
          </cell>
          <cell r="FV46">
            <v>10</v>
          </cell>
          <cell r="FW46">
            <v>10</v>
          </cell>
          <cell r="FX46">
            <v>10</v>
          </cell>
          <cell r="FY46">
            <v>55</v>
          </cell>
          <cell r="FZ46">
            <v>25</v>
          </cell>
          <cell r="GA46">
            <v>5</v>
          </cell>
          <cell r="GB46">
            <v>5</v>
          </cell>
          <cell r="GC46">
            <v>5</v>
          </cell>
          <cell r="GD46">
            <v>5</v>
          </cell>
          <cell r="GE46">
            <v>5</v>
          </cell>
          <cell r="GF46">
            <v>35</v>
          </cell>
          <cell r="GG46">
            <v>10</v>
          </cell>
          <cell r="GH46">
            <v>10</v>
          </cell>
          <cell r="GI46">
            <v>10</v>
          </cell>
          <cell r="GJ46">
            <v>0</v>
          </cell>
          <cell r="GK46">
            <v>5</v>
          </cell>
          <cell r="GL46">
            <v>95</v>
          </cell>
          <cell r="GM46">
            <v>40</v>
          </cell>
          <cell r="GN46">
            <v>10</v>
          </cell>
          <cell r="GO46">
            <v>5</v>
          </cell>
          <cell r="GP46">
            <v>10</v>
          </cell>
          <cell r="GQ46">
            <v>10</v>
          </cell>
          <cell r="GR46">
            <v>5</v>
          </cell>
          <cell r="GS46">
            <v>55</v>
          </cell>
          <cell r="GT46">
            <v>15</v>
          </cell>
          <cell r="GU46">
            <v>5</v>
          </cell>
          <cell r="GV46">
            <v>10</v>
          </cell>
          <cell r="GW46">
            <v>10</v>
          </cell>
          <cell r="GX46">
            <v>10</v>
          </cell>
          <cell r="GY46">
            <v>85</v>
          </cell>
          <cell r="GZ46">
            <v>35</v>
          </cell>
          <cell r="HA46">
            <v>10</v>
          </cell>
          <cell r="HB46">
            <v>10</v>
          </cell>
          <cell r="HC46">
            <v>10</v>
          </cell>
          <cell r="HD46">
            <v>5</v>
          </cell>
          <cell r="HE46">
            <v>10</v>
          </cell>
          <cell r="HF46">
            <v>45</v>
          </cell>
          <cell r="HG46">
            <v>10</v>
          </cell>
          <cell r="HH46">
            <v>15</v>
          </cell>
          <cell r="HI46">
            <v>5</v>
          </cell>
          <cell r="HJ46">
            <v>5</v>
          </cell>
          <cell r="HK46">
            <v>5</v>
          </cell>
          <cell r="HL46">
            <v>85</v>
          </cell>
          <cell r="HM46">
            <v>35</v>
          </cell>
          <cell r="HN46">
            <v>10</v>
          </cell>
          <cell r="HO46">
            <v>10</v>
          </cell>
          <cell r="HP46">
            <v>10</v>
          </cell>
          <cell r="HQ46">
            <v>10</v>
          </cell>
          <cell r="HR46">
            <v>5</v>
          </cell>
          <cell r="HS46">
            <v>30</v>
          </cell>
          <cell r="HT46">
            <v>5</v>
          </cell>
          <cell r="HU46">
            <v>5</v>
          </cell>
          <cell r="HV46">
            <v>10</v>
          </cell>
          <cell r="HW46">
            <v>5</v>
          </cell>
          <cell r="HX46">
            <v>5</v>
          </cell>
          <cell r="HY46">
            <v>15</v>
          </cell>
          <cell r="HZ46">
            <v>5</v>
          </cell>
          <cell r="IA46">
            <v>0</v>
          </cell>
          <cell r="IB46">
            <v>0</v>
          </cell>
          <cell r="IC46">
            <v>5</v>
          </cell>
          <cell r="ID46">
            <v>0</v>
          </cell>
          <cell r="IE46">
            <v>35</v>
          </cell>
          <cell r="IF46">
            <v>15</v>
          </cell>
          <cell r="IG46">
            <v>0</v>
          </cell>
          <cell r="IH46">
            <v>5</v>
          </cell>
          <cell r="II46">
            <v>5</v>
          </cell>
          <cell r="IJ46">
            <v>0</v>
          </cell>
          <cell r="IK46">
            <v>0</v>
          </cell>
          <cell r="IL46">
            <v>10</v>
          </cell>
          <cell r="IM46">
            <v>0</v>
          </cell>
          <cell r="IN46">
            <v>5</v>
          </cell>
          <cell r="IO46">
            <v>0</v>
          </cell>
          <cell r="IP46">
            <v>5</v>
          </cell>
          <cell r="IQ46">
            <v>5</v>
          </cell>
          <cell r="IR46">
            <v>0</v>
          </cell>
          <cell r="IS46">
            <v>5</v>
          </cell>
          <cell r="IT46">
            <v>0</v>
          </cell>
          <cell r="IU46">
            <v>0</v>
          </cell>
          <cell r="IV46">
            <v>0</v>
          </cell>
          <cell r="IW46">
            <v>0</v>
          </cell>
          <cell r="IX46">
            <v>5903011</v>
          </cell>
          <cell r="IY46">
            <v>0</v>
          </cell>
          <cell r="IZ46">
            <v>0</v>
          </cell>
          <cell r="JA46">
            <v>5</v>
          </cell>
          <cell r="JB46">
            <v>0</v>
          </cell>
          <cell r="JC46">
            <v>0</v>
          </cell>
          <cell r="JD46">
            <v>0</v>
          </cell>
          <cell r="JE46">
            <v>0</v>
          </cell>
          <cell r="JF46">
            <v>45.8</v>
          </cell>
        </row>
        <row r="47">
          <cell r="A47">
            <v>5901003</v>
          </cell>
          <cell r="B47" t="str">
            <v>Elkford</v>
          </cell>
          <cell r="C47">
            <v>1365</v>
          </cell>
          <cell r="D47">
            <v>270</v>
          </cell>
          <cell r="E47">
            <v>100</v>
          </cell>
          <cell r="F47">
            <v>10</v>
          </cell>
          <cell r="G47">
            <v>20</v>
          </cell>
          <cell r="H47">
            <v>20</v>
          </cell>
          <cell r="I47">
            <v>20</v>
          </cell>
          <cell r="J47">
            <v>20</v>
          </cell>
          <cell r="K47">
            <v>95</v>
          </cell>
          <cell r="L47">
            <v>25</v>
          </cell>
          <cell r="M47">
            <v>15</v>
          </cell>
          <cell r="N47">
            <v>15</v>
          </cell>
          <cell r="O47">
            <v>20</v>
          </cell>
          <cell r="P47">
            <v>15</v>
          </cell>
          <cell r="Q47">
            <v>75</v>
          </cell>
          <cell r="R47">
            <v>20</v>
          </cell>
          <cell r="S47">
            <v>15</v>
          </cell>
          <cell r="T47">
            <v>15</v>
          </cell>
          <cell r="U47">
            <v>20</v>
          </cell>
          <cell r="V47">
            <v>15</v>
          </cell>
          <cell r="W47">
            <v>145</v>
          </cell>
          <cell r="X47">
            <v>70</v>
          </cell>
          <cell r="Y47">
            <v>20</v>
          </cell>
          <cell r="Z47">
            <v>15</v>
          </cell>
          <cell r="AA47">
            <v>15</v>
          </cell>
          <cell r="AB47">
            <v>15</v>
          </cell>
          <cell r="AC47">
            <v>10</v>
          </cell>
          <cell r="AD47">
            <v>70</v>
          </cell>
          <cell r="AE47">
            <v>15</v>
          </cell>
          <cell r="AF47">
            <v>15</v>
          </cell>
          <cell r="AG47">
            <v>15</v>
          </cell>
          <cell r="AH47">
            <v>10</v>
          </cell>
          <cell r="AI47">
            <v>10</v>
          </cell>
          <cell r="AJ47">
            <v>195</v>
          </cell>
          <cell r="AK47">
            <v>100</v>
          </cell>
          <cell r="AL47">
            <v>20</v>
          </cell>
          <cell r="AM47">
            <v>20</v>
          </cell>
          <cell r="AN47">
            <v>20</v>
          </cell>
          <cell r="AO47">
            <v>15</v>
          </cell>
          <cell r="AP47">
            <v>25</v>
          </cell>
          <cell r="AQ47">
            <v>100</v>
          </cell>
          <cell r="AR47">
            <v>25</v>
          </cell>
          <cell r="AS47">
            <v>20</v>
          </cell>
          <cell r="AT47">
            <v>15</v>
          </cell>
          <cell r="AU47">
            <v>15</v>
          </cell>
          <cell r="AV47">
            <v>20</v>
          </cell>
          <cell r="AW47">
            <v>175</v>
          </cell>
          <cell r="AX47">
            <v>85</v>
          </cell>
          <cell r="AY47">
            <v>15</v>
          </cell>
          <cell r="AZ47">
            <v>15</v>
          </cell>
          <cell r="BA47">
            <v>15</v>
          </cell>
          <cell r="BB47">
            <v>20</v>
          </cell>
          <cell r="BC47">
            <v>25</v>
          </cell>
          <cell r="BD47">
            <v>85</v>
          </cell>
          <cell r="BE47">
            <v>20</v>
          </cell>
          <cell r="BF47">
            <v>20</v>
          </cell>
          <cell r="BG47">
            <v>20</v>
          </cell>
          <cell r="BH47">
            <v>10</v>
          </cell>
          <cell r="BI47">
            <v>15</v>
          </cell>
          <cell r="BJ47">
            <v>250</v>
          </cell>
          <cell r="BK47">
            <v>95</v>
          </cell>
          <cell r="BL47">
            <v>15</v>
          </cell>
          <cell r="BM47">
            <v>15</v>
          </cell>
          <cell r="BN47">
            <v>25</v>
          </cell>
          <cell r="BO47">
            <v>20</v>
          </cell>
          <cell r="BP47">
            <v>30</v>
          </cell>
          <cell r="BQ47">
            <v>155</v>
          </cell>
          <cell r="BR47">
            <v>25</v>
          </cell>
          <cell r="BS47">
            <v>30</v>
          </cell>
          <cell r="BT47">
            <v>35</v>
          </cell>
          <cell r="BU47">
            <v>35</v>
          </cell>
          <cell r="BV47">
            <v>20</v>
          </cell>
          <cell r="BW47">
            <v>240</v>
          </cell>
          <cell r="BX47">
            <v>145</v>
          </cell>
          <cell r="BY47">
            <v>30</v>
          </cell>
          <cell r="BZ47">
            <v>35</v>
          </cell>
          <cell r="CA47">
            <v>25</v>
          </cell>
          <cell r="CB47">
            <v>30</v>
          </cell>
          <cell r="CC47">
            <v>25</v>
          </cell>
          <cell r="CD47">
            <v>100</v>
          </cell>
          <cell r="CE47">
            <v>20</v>
          </cell>
          <cell r="CF47">
            <v>20</v>
          </cell>
          <cell r="CG47">
            <v>15</v>
          </cell>
          <cell r="CH47">
            <v>30</v>
          </cell>
          <cell r="CI47">
            <v>10</v>
          </cell>
          <cell r="CJ47">
            <v>85</v>
          </cell>
          <cell r="CK47">
            <v>45</v>
          </cell>
          <cell r="CL47">
            <v>10</v>
          </cell>
          <cell r="CM47">
            <v>10</v>
          </cell>
          <cell r="CN47">
            <v>15</v>
          </cell>
          <cell r="CO47">
            <v>5</v>
          </cell>
          <cell r="CP47">
            <v>0</v>
          </cell>
          <cell r="CQ47">
            <v>30</v>
          </cell>
          <cell r="CR47">
            <v>10</v>
          </cell>
          <cell r="CS47">
            <v>5</v>
          </cell>
          <cell r="CT47">
            <v>5</v>
          </cell>
          <cell r="CU47">
            <v>0</v>
          </cell>
          <cell r="CV47">
            <v>5</v>
          </cell>
          <cell r="CW47">
            <v>15</v>
          </cell>
          <cell r="CX47">
            <v>0</v>
          </cell>
          <cell r="CY47">
            <v>0</v>
          </cell>
          <cell r="CZ47">
            <v>0</v>
          </cell>
          <cell r="DA47">
            <v>0</v>
          </cell>
          <cell r="DB47">
            <v>0</v>
          </cell>
          <cell r="DC47">
            <v>10</v>
          </cell>
          <cell r="DD47">
            <v>10</v>
          </cell>
          <cell r="DE47">
            <v>0</v>
          </cell>
          <cell r="DF47">
            <v>5</v>
          </cell>
          <cell r="DG47">
            <v>0</v>
          </cell>
          <cell r="DH47">
            <v>5</v>
          </cell>
          <cell r="DI47">
            <v>0</v>
          </cell>
          <cell r="DJ47">
            <v>0</v>
          </cell>
          <cell r="DK47">
            <v>0</v>
          </cell>
          <cell r="DL47">
            <v>0</v>
          </cell>
          <cell r="DM47">
            <v>0</v>
          </cell>
          <cell r="DN47">
            <v>0</v>
          </cell>
          <cell r="DO47">
            <v>0</v>
          </cell>
          <cell r="DP47">
            <v>5</v>
          </cell>
          <cell r="DQ47">
            <v>0</v>
          </cell>
          <cell r="DR47">
            <v>0</v>
          </cell>
          <cell r="DS47">
            <v>0</v>
          </cell>
          <cell r="DT47">
            <v>0</v>
          </cell>
          <cell r="DU47">
            <v>0</v>
          </cell>
          <cell r="DV47">
            <v>0</v>
          </cell>
          <cell r="DW47">
            <v>0</v>
          </cell>
          <cell r="DX47">
            <v>0</v>
          </cell>
          <cell r="DY47">
            <v>0</v>
          </cell>
          <cell r="DZ47">
            <v>0</v>
          </cell>
          <cell r="EA47">
            <v>0</v>
          </cell>
          <cell r="EB47">
            <v>0</v>
          </cell>
          <cell r="EC47">
            <v>5</v>
          </cell>
          <cell r="ED47">
            <v>39.299999999999997</v>
          </cell>
          <cell r="EE47">
            <v>1160</v>
          </cell>
          <cell r="EF47">
            <v>235</v>
          </cell>
          <cell r="EG47">
            <v>90</v>
          </cell>
          <cell r="EH47">
            <v>20</v>
          </cell>
          <cell r="EI47">
            <v>10</v>
          </cell>
          <cell r="EJ47">
            <v>20</v>
          </cell>
          <cell r="EK47">
            <v>15</v>
          </cell>
          <cell r="EL47">
            <v>20</v>
          </cell>
          <cell r="EM47">
            <v>85</v>
          </cell>
          <cell r="EN47">
            <v>20</v>
          </cell>
          <cell r="EO47">
            <v>15</v>
          </cell>
          <cell r="EP47">
            <v>10</v>
          </cell>
          <cell r="EQ47">
            <v>15</v>
          </cell>
          <cell r="ER47">
            <v>25</v>
          </cell>
          <cell r="ES47">
            <v>70</v>
          </cell>
          <cell r="ET47">
            <v>15</v>
          </cell>
          <cell r="EU47">
            <v>10</v>
          </cell>
          <cell r="EV47">
            <v>10</v>
          </cell>
          <cell r="EW47">
            <v>10</v>
          </cell>
          <cell r="EX47">
            <v>20</v>
          </cell>
          <cell r="EY47">
            <v>130</v>
          </cell>
          <cell r="EZ47">
            <v>75</v>
          </cell>
          <cell r="FA47">
            <v>15</v>
          </cell>
          <cell r="FB47">
            <v>20</v>
          </cell>
          <cell r="FC47">
            <v>15</v>
          </cell>
          <cell r="FD47">
            <v>10</v>
          </cell>
          <cell r="FE47">
            <v>10</v>
          </cell>
          <cell r="FF47">
            <v>50</v>
          </cell>
          <cell r="FG47">
            <v>10</v>
          </cell>
          <cell r="FH47">
            <v>10</v>
          </cell>
          <cell r="FI47">
            <v>5</v>
          </cell>
          <cell r="FJ47">
            <v>10</v>
          </cell>
          <cell r="FK47">
            <v>20</v>
          </cell>
          <cell r="FL47">
            <v>190</v>
          </cell>
          <cell r="FM47">
            <v>95</v>
          </cell>
          <cell r="FN47">
            <v>15</v>
          </cell>
          <cell r="FO47">
            <v>20</v>
          </cell>
          <cell r="FP47">
            <v>25</v>
          </cell>
          <cell r="FQ47">
            <v>15</v>
          </cell>
          <cell r="FR47">
            <v>20</v>
          </cell>
          <cell r="FS47">
            <v>90</v>
          </cell>
          <cell r="FT47">
            <v>20</v>
          </cell>
          <cell r="FU47">
            <v>15</v>
          </cell>
          <cell r="FV47">
            <v>20</v>
          </cell>
          <cell r="FW47">
            <v>25</v>
          </cell>
          <cell r="FX47">
            <v>15</v>
          </cell>
          <cell r="FY47">
            <v>130</v>
          </cell>
          <cell r="FZ47">
            <v>65</v>
          </cell>
          <cell r="GA47">
            <v>15</v>
          </cell>
          <cell r="GB47">
            <v>15</v>
          </cell>
          <cell r="GC47">
            <v>15</v>
          </cell>
          <cell r="GD47">
            <v>10</v>
          </cell>
          <cell r="GE47">
            <v>10</v>
          </cell>
          <cell r="GF47">
            <v>65</v>
          </cell>
          <cell r="GG47">
            <v>20</v>
          </cell>
          <cell r="GH47">
            <v>5</v>
          </cell>
          <cell r="GI47">
            <v>15</v>
          </cell>
          <cell r="GJ47">
            <v>15</v>
          </cell>
          <cell r="GK47">
            <v>20</v>
          </cell>
          <cell r="GL47">
            <v>245</v>
          </cell>
          <cell r="GM47">
            <v>115</v>
          </cell>
          <cell r="GN47">
            <v>15</v>
          </cell>
          <cell r="GO47">
            <v>30</v>
          </cell>
          <cell r="GP47">
            <v>30</v>
          </cell>
          <cell r="GQ47">
            <v>25</v>
          </cell>
          <cell r="GR47">
            <v>20</v>
          </cell>
          <cell r="GS47">
            <v>125</v>
          </cell>
          <cell r="GT47">
            <v>35</v>
          </cell>
          <cell r="GU47">
            <v>25</v>
          </cell>
          <cell r="GV47">
            <v>20</v>
          </cell>
          <cell r="GW47">
            <v>30</v>
          </cell>
          <cell r="GX47">
            <v>20</v>
          </cell>
          <cell r="GY47">
            <v>155</v>
          </cell>
          <cell r="GZ47">
            <v>95</v>
          </cell>
          <cell r="HA47">
            <v>20</v>
          </cell>
          <cell r="HB47">
            <v>20</v>
          </cell>
          <cell r="HC47">
            <v>20</v>
          </cell>
          <cell r="HD47">
            <v>15</v>
          </cell>
          <cell r="HE47">
            <v>15</v>
          </cell>
          <cell r="HF47">
            <v>60</v>
          </cell>
          <cell r="HG47">
            <v>15</v>
          </cell>
          <cell r="HH47">
            <v>15</v>
          </cell>
          <cell r="HI47">
            <v>15</v>
          </cell>
          <cell r="HJ47">
            <v>10</v>
          </cell>
          <cell r="HK47">
            <v>5</v>
          </cell>
          <cell r="HL47">
            <v>65</v>
          </cell>
          <cell r="HM47">
            <v>40</v>
          </cell>
          <cell r="HN47">
            <v>10</v>
          </cell>
          <cell r="HO47">
            <v>10</v>
          </cell>
          <cell r="HP47">
            <v>10</v>
          </cell>
          <cell r="HQ47">
            <v>5</v>
          </cell>
          <cell r="HR47">
            <v>5</v>
          </cell>
          <cell r="HS47">
            <v>15</v>
          </cell>
          <cell r="HT47">
            <v>0</v>
          </cell>
          <cell r="HU47">
            <v>5</v>
          </cell>
          <cell r="HV47">
            <v>0</v>
          </cell>
          <cell r="HW47">
            <v>5</v>
          </cell>
          <cell r="HX47">
            <v>5</v>
          </cell>
          <cell r="HY47">
            <v>5</v>
          </cell>
          <cell r="HZ47">
            <v>5</v>
          </cell>
          <cell r="IA47">
            <v>5</v>
          </cell>
          <cell r="IB47">
            <v>0</v>
          </cell>
          <cell r="IC47">
            <v>0</v>
          </cell>
          <cell r="ID47">
            <v>5</v>
          </cell>
          <cell r="IE47">
            <v>15</v>
          </cell>
          <cell r="IF47">
            <v>5</v>
          </cell>
          <cell r="IG47">
            <v>0</v>
          </cell>
          <cell r="IH47">
            <v>5</v>
          </cell>
          <cell r="II47">
            <v>0</v>
          </cell>
          <cell r="IJ47">
            <v>5</v>
          </cell>
          <cell r="IK47">
            <v>0</v>
          </cell>
          <cell r="IL47">
            <v>5</v>
          </cell>
          <cell r="IM47">
            <v>5</v>
          </cell>
          <cell r="IN47">
            <v>0</v>
          </cell>
          <cell r="IO47">
            <v>5</v>
          </cell>
          <cell r="IP47">
            <v>0</v>
          </cell>
          <cell r="IQ47">
            <v>0</v>
          </cell>
          <cell r="IR47">
            <v>0</v>
          </cell>
          <cell r="IS47">
            <v>0</v>
          </cell>
          <cell r="IT47">
            <v>0</v>
          </cell>
          <cell r="IU47">
            <v>0</v>
          </cell>
          <cell r="IV47">
            <v>0</v>
          </cell>
          <cell r="IW47">
            <v>0</v>
          </cell>
          <cell r="IX47">
            <v>5901003</v>
          </cell>
          <cell r="IY47">
            <v>0</v>
          </cell>
          <cell r="IZ47">
            <v>0</v>
          </cell>
          <cell r="JA47">
            <v>0</v>
          </cell>
          <cell r="JB47">
            <v>0</v>
          </cell>
          <cell r="JC47">
            <v>0</v>
          </cell>
          <cell r="JD47">
            <v>0</v>
          </cell>
          <cell r="JE47">
            <v>0</v>
          </cell>
          <cell r="JF47">
            <v>36.6</v>
          </cell>
        </row>
        <row r="48">
          <cell r="A48">
            <v>5905005</v>
          </cell>
          <cell r="B48" t="str">
            <v>Fruitvale</v>
          </cell>
          <cell r="C48">
            <v>1005</v>
          </cell>
          <cell r="D48">
            <v>170</v>
          </cell>
          <cell r="E48">
            <v>55</v>
          </cell>
          <cell r="F48">
            <v>10</v>
          </cell>
          <cell r="G48">
            <v>15</v>
          </cell>
          <cell r="H48">
            <v>10</v>
          </cell>
          <cell r="I48">
            <v>15</v>
          </cell>
          <cell r="J48">
            <v>15</v>
          </cell>
          <cell r="K48">
            <v>45</v>
          </cell>
          <cell r="L48">
            <v>10</v>
          </cell>
          <cell r="M48">
            <v>10</v>
          </cell>
          <cell r="N48">
            <v>10</v>
          </cell>
          <cell r="O48">
            <v>15</v>
          </cell>
          <cell r="P48">
            <v>15</v>
          </cell>
          <cell r="Q48">
            <v>65</v>
          </cell>
          <cell r="R48">
            <v>10</v>
          </cell>
          <cell r="S48">
            <v>10</v>
          </cell>
          <cell r="T48">
            <v>15</v>
          </cell>
          <cell r="U48">
            <v>20</v>
          </cell>
          <cell r="V48">
            <v>5</v>
          </cell>
          <cell r="W48">
            <v>135</v>
          </cell>
          <cell r="X48">
            <v>80</v>
          </cell>
          <cell r="Y48">
            <v>20</v>
          </cell>
          <cell r="Z48">
            <v>10</v>
          </cell>
          <cell r="AA48">
            <v>20</v>
          </cell>
          <cell r="AB48">
            <v>15</v>
          </cell>
          <cell r="AC48">
            <v>15</v>
          </cell>
          <cell r="AD48">
            <v>55</v>
          </cell>
          <cell r="AE48">
            <v>20</v>
          </cell>
          <cell r="AF48">
            <v>10</v>
          </cell>
          <cell r="AG48">
            <v>5</v>
          </cell>
          <cell r="AH48">
            <v>5</v>
          </cell>
          <cell r="AI48">
            <v>15</v>
          </cell>
          <cell r="AJ48">
            <v>105</v>
          </cell>
          <cell r="AK48">
            <v>50</v>
          </cell>
          <cell r="AL48">
            <v>10</v>
          </cell>
          <cell r="AM48">
            <v>10</v>
          </cell>
          <cell r="AN48">
            <v>10</v>
          </cell>
          <cell r="AO48">
            <v>10</v>
          </cell>
          <cell r="AP48">
            <v>15</v>
          </cell>
          <cell r="AQ48">
            <v>50</v>
          </cell>
          <cell r="AR48">
            <v>10</v>
          </cell>
          <cell r="AS48">
            <v>15</v>
          </cell>
          <cell r="AT48">
            <v>10</v>
          </cell>
          <cell r="AU48">
            <v>15</v>
          </cell>
          <cell r="AV48">
            <v>10</v>
          </cell>
          <cell r="AW48">
            <v>105</v>
          </cell>
          <cell r="AX48">
            <v>50</v>
          </cell>
          <cell r="AY48">
            <v>5</v>
          </cell>
          <cell r="AZ48">
            <v>5</v>
          </cell>
          <cell r="BA48">
            <v>10</v>
          </cell>
          <cell r="BB48">
            <v>15</v>
          </cell>
          <cell r="BC48">
            <v>15</v>
          </cell>
          <cell r="BD48">
            <v>60</v>
          </cell>
          <cell r="BE48">
            <v>15</v>
          </cell>
          <cell r="BF48">
            <v>10</v>
          </cell>
          <cell r="BG48">
            <v>10</v>
          </cell>
          <cell r="BH48">
            <v>10</v>
          </cell>
          <cell r="BI48">
            <v>15</v>
          </cell>
          <cell r="BJ48">
            <v>160</v>
          </cell>
          <cell r="BK48">
            <v>65</v>
          </cell>
          <cell r="BL48">
            <v>15</v>
          </cell>
          <cell r="BM48">
            <v>5</v>
          </cell>
          <cell r="BN48">
            <v>5</v>
          </cell>
          <cell r="BO48">
            <v>15</v>
          </cell>
          <cell r="BP48">
            <v>15</v>
          </cell>
          <cell r="BQ48">
            <v>95</v>
          </cell>
          <cell r="BR48">
            <v>15</v>
          </cell>
          <cell r="BS48">
            <v>20</v>
          </cell>
          <cell r="BT48">
            <v>20</v>
          </cell>
          <cell r="BU48">
            <v>15</v>
          </cell>
          <cell r="BV48">
            <v>20</v>
          </cell>
          <cell r="BW48">
            <v>170</v>
          </cell>
          <cell r="BX48">
            <v>100</v>
          </cell>
          <cell r="BY48">
            <v>15</v>
          </cell>
          <cell r="BZ48">
            <v>25</v>
          </cell>
          <cell r="CA48">
            <v>15</v>
          </cell>
          <cell r="CB48">
            <v>20</v>
          </cell>
          <cell r="CC48">
            <v>20</v>
          </cell>
          <cell r="CD48">
            <v>70</v>
          </cell>
          <cell r="CE48">
            <v>15</v>
          </cell>
          <cell r="CF48">
            <v>15</v>
          </cell>
          <cell r="CG48">
            <v>15</v>
          </cell>
          <cell r="CH48">
            <v>10</v>
          </cell>
          <cell r="CI48">
            <v>15</v>
          </cell>
          <cell r="CJ48">
            <v>120</v>
          </cell>
          <cell r="CK48">
            <v>55</v>
          </cell>
          <cell r="CL48">
            <v>10</v>
          </cell>
          <cell r="CM48">
            <v>20</v>
          </cell>
          <cell r="CN48">
            <v>15</v>
          </cell>
          <cell r="CO48">
            <v>10</v>
          </cell>
          <cell r="CP48">
            <v>5</v>
          </cell>
          <cell r="CQ48">
            <v>25</v>
          </cell>
          <cell r="CR48">
            <v>5</v>
          </cell>
          <cell r="CS48">
            <v>5</v>
          </cell>
          <cell r="CT48">
            <v>5</v>
          </cell>
          <cell r="CU48">
            <v>5</v>
          </cell>
          <cell r="CV48">
            <v>10</v>
          </cell>
          <cell r="CW48">
            <v>35</v>
          </cell>
          <cell r="CX48">
            <v>10</v>
          </cell>
          <cell r="CY48">
            <v>10</v>
          </cell>
          <cell r="CZ48">
            <v>5</v>
          </cell>
          <cell r="DA48">
            <v>5</v>
          </cell>
          <cell r="DB48">
            <v>5</v>
          </cell>
          <cell r="DC48">
            <v>45</v>
          </cell>
          <cell r="DD48">
            <v>25</v>
          </cell>
          <cell r="DE48">
            <v>5</v>
          </cell>
          <cell r="DF48">
            <v>10</v>
          </cell>
          <cell r="DG48">
            <v>5</v>
          </cell>
          <cell r="DH48">
            <v>5</v>
          </cell>
          <cell r="DI48">
            <v>0</v>
          </cell>
          <cell r="DJ48">
            <v>15</v>
          </cell>
          <cell r="DK48">
            <v>5</v>
          </cell>
          <cell r="DL48">
            <v>5</v>
          </cell>
          <cell r="DM48">
            <v>5</v>
          </cell>
          <cell r="DN48">
            <v>0</v>
          </cell>
          <cell r="DO48">
            <v>0</v>
          </cell>
          <cell r="DP48">
            <v>5</v>
          </cell>
          <cell r="DQ48">
            <v>5</v>
          </cell>
          <cell r="DR48">
            <v>0</v>
          </cell>
          <cell r="DS48">
            <v>0</v>
          </cell>
          <cell r="DT48">
            <v>0</v>
          </cell>
          <cell r="DU48">
            <v>0</v>
          </cell>
          <cell r="DV48">
            <v>0</v>
          </cell>
          <cell r="DW48">
            <v>0</v>
          </cell>
          <cell r="DX48">
            <v>0</v>
          </cell>
          <cell r="DY48">
            <v>0</v>
          </cell>
          <cell r="DZ48">
            <v>0</v>
          </cell>
          <cell r="EA48">
            <v>0</v>
          </cell>
          <cell r="EB48">
            <v>0</v>
          </cell>
          <cell r="EC48">
            <v>0</v>
          </cell>
          <cell r="ED48">
            <v>44.2</v>
          </cell>
          <cell r="EE48">
            <v>1010</v>
          </cell>
          <cell r="EF48">
            <v>145</v>
          </cell>
          <cell r="EG48">
            <v>45</v>
          </cell>
          <cell r="EH48">
            <v>15</v>
          </cell>
          <cell r="EI48">
            <v>5</v>
          </cell>
          <cell r="EJ48">
            <v>10</v>
          </cell>
          <cell r="EK48">
            <v>15</v>
          </cell>
          <cell r="EL48">
            <v>10</v>
          </cell>
          <cell r="EM48">
            <v>50</v>
          </cell>
          <cell r="EN48">
            <v>10</v>
          </cell>
          <cell r="EO48">
            <v>10</v>
          </cell>
          <cell r="EP48">
            <v>10</v>
          </cell>
          <cell r="EQ48">
            <v>10</v>
          </cell>
          <cell r="ER48">
            <v>10</v>
          </cell>
          <cell r="ES48">
            <v>55</v>
          </cell>
          <cell r="ET48">
            <v>10</v>
          </cell>
          <cell r="EU48">
            <v>15</v>
          </cell>
          <cell r="EV48">
            <v>15</v>
          </cell>
          <cell r="EW48">
            <v>15</v>
          </cell>
          <cell r="EX48">
            <v>10</v>
          </cell>
          <cell r="EY48">
            <v>125</v>
          </cell>
          <cell r="EZ48">
            <v>75</v>
          </cell>
          <cell r="FA48">
            <v>20</v>
          </cell>
          <cell r="FB48">
            <v>15</v>
          </cell>
          <cell r="FC48">
            <v>15</v>
          </cell>
          <cell r="FD48">
            <v>10</v>
          </cell>
          <cell r="FE48">
            <v>20</v>
          </cell>
          <cell r="FF48">
            <v>50</v>
          </cell>
          <cell r="FG48">
            <v>10</v>
          </cell>
          <cell r="FH48">
            <v>10</v>
          </cell>
          <cell r="FI48">
            <v>10</v>
          </cell>
          <cell r="FJ48">
            <v>10</v>
          </cell>
          <cell r="FK48">
            <v>10</v>
          </cell>
          <cell r="FL48">
            <v>100</v>
          </cell>
          <cell r="FM48">
            <v>55</v>
          </cell>
          <cell r="FN48">
            <v>10</v>
          </cell>
          <cell r="FO48">
            <v>10</v>
          </cell>
          <cell r="FP48">
            <v>10</v>
          </cell>
          <cell r="FQ48">
            <v>10</v>
          </cell>
          <cell r="FR48">
            <v>15</v>
          </cell>
          <cell r="FS48">
            <v>50</v>
          </cell>
          <cell r="FT48">
            <v>10</v>
          </cell>
          <cell r="FU48">
            <v>10</v>
          </cell>
          <cell r="FV48">
            <v>15</v>
          </cell>
          <cell r="FW48">
            <v>10</v>
          </cell>
          <cell r="FX48">
            <v>5</v>
          </cell>
          <cell r="FY48">
            <v>115</v>
          </cell>
          <cell r="FZ48">
            <v>45</v>
          </cell>
          <cell r="GA48">
            <v>10</v>
          </cell>
          <cell r="GB48">
            <v>10</v>
          </cell>
          <cell r="GC48">
            <v>10</v>
          </cell>
          <cell r="GD48">
            <v>5</v>
          </cell>
          <cell r="GE48">
            <v>5</v>
          </cell>
          <cell r="GF48">
            <v>75</v>
          </cell>
          <cell r="GG48">
            <v>15</v>
          </cell>
          <cell r="GH48">
            <v>5</v>
          </cell>
          <cell r="GI48">
            <v>20</v>
          </cell>
          <cell r="GJ48">
            <v>10</v>
          </cell>
          <cell r="GK48">
            <v>20</v>
          </cell>
          <cell r="GL48">
            <v>175</v>
          </cell>
          <cell r="GM48">
            <v>70</v>
          </cell>
          <cell r="GN48">
            <v>5</v>
          </cell>
          <cell r="GO48">
            <v>20</v>
          </cell>
          <cell r="GP48">
            <v>15</v>
          </cell>
          <cell r="GQ48">
            <v>15</v>
          </cell>
          <cell r="GR48">
            <v>15</v>
          </cell>
          <cell r="GS48">
            <v>110</v>
          </cell>
          <cell r="GT48">
            <v>10</v>
          </cell>
          <cell r="GU48">
            <v>25</v>
          </cell>
          <cell r="GV48">
            <v>25</v>
          </cell>
          <cell r="GW48">
            <v>20</v>
          </cell>
          <cell r="GX48">
            <v>35</v>
          </cell>
          <cell r="GY48">
            <v>145</v>
          </cell>
          <cell r="GZ48">
            <v>90</v>
          </cell>
          <cell r="HA48">
            <v>20</v>
          </cell>
          <cell r="HB48">
            <v>20</v>
          </cell>
          <cell r="HC48">
            <v>20</v>
          </cell>
          <cell r="HD48">
            <v>10</v>
          </cell>
          <cell r="HE48">
            <v>20</v>
          </cell>
          <cell r="HF48">
            <v>55</v>
          </cell>
          <cell r="HG48">
            <v>10</v>
          </cell>
          <cell r="HH48">
            <v>15</v>
          </cell>
          <cell r="HI48">
            <v>10</v>
          </cell>
          <cell r="HJ48">
            <v>5</v>
          </cell>
          <cell r="HK48">
            <v>10</v>
          </cell>
          <cell r="HL48">
            <v>130</v>
          </cell>
          <cell r="HM48">
            <v>55</v>
          </cell>
          <cell r="HN48">
            <v>10</v>
          </cell>
          <cell r="HO48">
            <v>10</v>
          </cell>
          <cell r="HP48">
            <v>15</v>
          </cell>
          <cell r="HQ48">
            <v>15</v>
          </cell>
          <cell r="HR48">
            <v>10</v>
          </cell>
          <cell r="HS48">
            <v>35</v>
          </cell>
          <cell r="HT48">
            <v>10</v>
          </cell>
          <cell r="HU48">
            <v>10</v>
          </cell>
          <cell r="HV48">
            <v>10</v>
          </cell>
          <cell r="HW48">
            <v>10</v>
          </cell>
          <cell r="HX48">
            <v>5</v>
          </cell>
          <cell r="HY48">
            <v>35</v>
          </cell>
          <cell r="HZ48">
            <v>10</v>
          </cell>
          <cell r="IA48">
            <v>0</v>
          </cell>
          <cell r="IB48">
            <v>5</v>
          </cell>
          <cell r="IC48">
            <v>10</v>
          </cell>
          <cell r="ID48">
            <v>10</v>
          </cell>
          <cell r="IE48">
            <v>75</v>
          </cell>
          <cell r="IF48">
            <v>40</v>
          </cell>
          <cell r="IG48">
            <v>5</v>
          </cell>
          <cell r="IH48">
            <v>5</v>
          </cell>
          <cell r="II48">
            <v>10</v>
          </cell>
          <cell r="IJ48">
            <v>10</v>
          </cell>
          <cell r="IK48">
            <v>10</v>
          </cell>
          <cell r="IL48">
            <v>20</v>
          </cell>
          <cell r="IM48">
            <v>5</v>
          </cell>
          <cell r="IN48">
            <v>5</v>
          </cell>
          <cell r="IO48">
            <v>5</v>
          </cell>
          <cell r="IP48">
            <v>5</v>
          </cell>
          <cell r="IQ48">
            <v>10</v>
          </cell>
          <cell r="IR48">
            <v>15</v>
          </cell>
          <cell r="IS48">
            <v>5</v>
          </cell>
          <cell r="IT48">
            <v>5</v>
          </cell>
          <cell r="IU48">
            <v>0</v>
          </cell>
          <cell r="IV48">
            <v>5</v>
          </cell>
          <cell r="IW48">
            <v>0</v>
          </cell>
          <cell r="IX48">
            <v>5905005</v>
          </cell>
          <cell r="IY48">
            <v>5</v>
          </cell>
          <cell r="IZ48">
            <v>0</v>
          </cell>
          <cell r="JA48">
            <v>0</v>
          </cell>
          <cell r="JB48">
            <v>0</v>
          </cell>
          <cell r="JC48">
            <v>0</v>
          </cell>
          <cell r="JD48">
            <v>0</v>
          </cell>
          <cell r="JE48">
            <v>0</v>
          </cell>
          <cell r="JF48">
            <v>46.6</v>
          </cell>
        </row>
        <row r="49">
          <cell r="A49">
            <v>5903058</v>
          </cell>
          <cell r="B49" t="str">
            <v>Central Kootenay J</v>
          </cell>
          <cell r="C49">
            <v>1530</v>
          </cell>
          <cell r="D49">
            <v>260</v>
          </cell>
          <cell r="E49">
            <v>65</v>
          </cell>
          <cell r="F49">
            <v>15</v>
          </cell>
          <cell r="G49">
            <v>10</v>
          </cell>
          <cell r="H49">
            <v>15</v>
          </cell>
          <cell r="I49">
            <v>15</v>
          </cell>
          <cell r="J49">
            <v>15</v>
          </cell>
          <cell r="K49">
            <v>95</v>
          </cell>
          <cell r="L49">
            <v>10</v>
          </cell>
          <cell r="M49">
            <v>25</v>
          </cell>
          <cell r="N49">
            <v>15</v>
          </cell>
          <cell r="O49">
            <v>25</v>
          </cell>
          <cell r="P49">
            <v>20</v>
          </cell>
          <cell r="Q49">
            <v>95</v>
          </cell>
          <cell r="R49">
            <v>20</v>
          </cell>
          <cell r="S49">
            <v>25</v>
          </cell>
          <cell r="T49">
            <v>10</v>
          </cell>
          <cell r="U49">
            <v>15</v>
          </cell>
          <cell r="V49">
            <v>20</v>
          </cell>
          <cell r="W49">
            <v>165</v>
          </cell>
          <cell r="X49">
            <v>90</v>
          </cell>
          <cell r="Y49">
            <v>20</v>
          </cell>
          <cell r="Z49">
            <v>15</v>
          </cell>
          <cell r="AA49">
            <v>20</v>
          </cell>
          <cell r="AB49">
            <v>15</v>
          </cell>
          <cell r="AC49">
            <v>20</v>
          </cell>
          <cell r="AD49">
            <v>70</v>
          </cell>
          <cell r="AE49">
            <v>15</v>
          </cell>
          <cell r="AF49">
            <v>10</v>
          </cell>
          <cell r="AG49">
            <v>20</v>
          </cell>
          <cell r="AH49">
            <v>5</v>
          </cell>
          <cell r="AI49">
            <v>15</v>
          </cell>
          <cell r="AJ49">
            <v>130</v>
          </cell>
          <cell r="AK49">
            <v>60</v>
          </cell>
          <cell r="AL49">
            <v>10</v>
          </cell>
          <cell r="AM49">
            <v>10</v>
          </cell>
          <cell r="AN49">
            <v>15</v>
          </cell>
          <cell r="AO49">
            <v>15</v>
          </cell>
          <cell r="AP49">
            <v>15</v>
          </cell>
          <cell r="AQ49">
            <v>75</v>
          </cell>
          <cell r="AR49">
            <v>20</v>
          </cell>
          <cell r="AS49">
            <v>10</v>
          </cell>
          <cell r="AT49">
            <v>15</v>
          </cell>
          <cell r="AU49">
            <v>15</v>
          </cell>
          <cell r="AV49">
            <v>20</v>
          </cell>
          <cell r="AW49">
            <v>200</v>
          </cell>
          <cell r="AX49">
            <v>90</v>
          </cell>
          <cell r="AY49">
            <v>15</v>
          </cell>
          <cell r="AZ49">
            <v>25</v>
          </cell>
          <cell r="BA49">
            <v>20</v>
          </cell>
          <cell r="BB49">
            <v>15</v>
          </cell>
          <cell r="BC49">
            <v>15</v>
          </cell>
          <cell r="BD49">
            <v>110</v>
          </cell>
          <cell r="BE49">
            <v>10</v>
          </cell>
          <cell r="BF49">
            <v>20</v>
          </cell>
          <cell r="BG49">
            <v>15</v>
          </cell>
          <cell r="BH49">
            <v>35</v>
          </cell>
          <cell r="BI49">
            <v>25</v>
          </cell>
          <cell r="BJ49">
            <v>295</v>
          </cell>
          <cell r="BK49">
            <v>140</v>
          </cell>
          <cell r="BL49">
            <v>25</v>
          </cell>
          <cell r="BM49">
            <v>25</v>
          </cell>
          <cell r="BN49">
            <v>35</v>
          </cell>
          <cell r="BO49">
            <v>25</v>
          </cell>
          <cell r="BP49">
            <v>30</v>
          </cell>
          <cell r="BQ49">
            <v>160</v>
          </cell>
          <cell r="BR49">
            <v>45</v>
          </cell>
          <cell r="BS49">
            <v>30</v>
          </cell>
          <cell r="BT49">
            <v>30</v>
          </cell>
          <cell r="BU49">
            <v>30</v>
          </cell>
          <cell r="BV49">
            <v>30</v>
          </cell>
          <cell r="BW49">
            <v>260</v>
          </cell>
          <cell r="BX49">
            <v>150</v>
          </cell>
          <cell r="BY49">
            <v>30</v>
          </cell>
          <cell r="BZ49">
            <v>30</v>
          </cell>
          <cell r="CA49">
            <v>25</v>
          </cell>
          <cell r="CB49">
            <v>35</v>
          </cell>
          <cell r="CC49">
            <v>25</v>
          </cell>
          <cell r="CD49">
            <v>115</v>
          </cell>
          <cell r="CE49">
            <v>25</v>
          </cell>
          <cell r="CF49">
            <v>20</v>
          </cell>
          <cell r="CG49">
            <v>20</v>
          </cell>
          <cell r="CH49">
            <v>25</v>
          </cell>
          <cell r="CI49">
            <v>25</v>
          </cell>
          <cell r="CJ49">
            <v>190</v>
          </cell>
          <cell r="CK49">
            <v>75</v>
          </cell>
          <cell r="CL49">
            <v>20</v>
          </cell>
          <cell r="CM49">
            <v>15</v>
          </cell>
          <cell r="CN49">
            <v>15</v>
          </cell>
          <cell r="CO49">
            <v>20</v>
          </cell>
          <cell r="CP49">
            <v>10</v>
          </cell>
          <cell r="CQ49">
            <v>75</v>
          </cell>
          <cell r="CR49">
            <v>15</v>
          </cell>
          <cell r="CS49">
            <v>15</v>
          </cell>
          <cell r="CT49">
            <v>15</v>
          </cell>
          <cell r="CU49">
            <v>15</v>
          </cell>
          <cell r="CV49">
            <v>15</v>
          </cell>
          <cell r="CW49">
            <v>35</v>
          </cell>
          <cell r="CX49">
            <v>10</v>
          </cell>
          <cell r="CY49">
            <v>10</v>
          </cell>
          <cell r="CZ49">
            <v>10</v>
          </cell>
          <cell r="DA49">
            <v>5</v>
          </cell>
          <cell r="DB49">
            <v>10</v>
          </cell>
          <cell r="DC49">
            <v>30</v>
          </cell>
          <cell r="DD49">
            <v>25</v>
          </cell>
          <cell r="DE49">
            <v>5</v>
          </cell>
          <cell r="DF49">
            <v>5</v>
          </cell>
          <cell r="DG49">
            <v>5</v>
          </cell>
          <cell r="DH49">
            <v>5</v>
          </cell>
          <cell r="DI49">
            <v>0</v>
          </cell>
          <cell r="DJ49">
            <v>5</v>
          </cell>
          <cell r="DK49">
            <v>0</v>
          </cell>
          <cell r="DL49">
            <v>0</v>
          </cell>
          <cell r="DM49">
            <v>0</v>
          </cell>
          <cell r="DN49">
            <v>0</v>
          </cell>
          <cell r="DO49">
            <v>0</v>
          </cell>
          <cell r="DP49">
            <v>0</v>
          </cell>
          <cell r="DQ49">
            <v>0</v>
          </cell>
          <cell r="DR49">
            <v>0</v>
          </cell>
          <cell r="DS49">
            <v>5</v>
          </cell>
          <cell r="DT49">
            <v>0</v>
          </cell>
          <cell r="DU49">
            <v>0</v>
          </cell>
          <cell r="DV49">
            <v>0</v>
          </cell>
          <cell r="DW49">
            <v>0</v>
          </cell>
          <cell r="DX49">
            <v>0</v>
          </cell>
          <cell r="DY49">
            <v>0</v>
          </cell>
          <cell r="DZ49">
            <v>0</v>
          </cell>
          <cell r="EA49">
            <v>0</v>
          </cell>
          <cell r="EB49">
            <v>0</v>
          </cell>
          <cell r="EC49">
            <v>0</v>
          </cell>
          <cell r="ED49">
            <v>45.6</v>
          </cell>
          <cell r="EE49">
            <v>1465</v>
          </cell>
          <cell r="EF49">
            <v>230</v>
          </cell>
          <cell r="EG49">
            <v>70</v>
          </cell>
          <cell r="EH49">
            <v>10</v>
          </cell>
          <cell r="EI49">
            <v>15</v>
          </cell>
          <cell r="EJ49">
            <v>5</v>
          </cell>
          <cell r="EK49">
            <v>15</v>
          </cell>
          <cell r="EL49">
            <v>20</v>
          </cell>
          <cell r="EM49">
            <v>60</v>
          </cell>
          <cell r="EN49">
            <v>15</v>
          </cell>
          <cell r="EO49">
            <v>5</v>
          </cell>
          <cell r="EP49">
            <v>15</v>
          </cell>
          <cell r="EQ49">
            <v>10</v>
          </cell>
          <cell r="ER49">
            <v>15</v>
          </cell>
          <cell r="ES49">
            <v>95</v>
          </cell>
          <cell r="ET49">
            <v>15</v>
          </cell>
          <cell r="EU49">
            <v>20</v>
          </cell>
          <cell r="EV49">
            <v>15</v>
          </cell>
          <cell r="EW49">
            <v>25</v>
          </cell>
          <cell r="EX49">
            <v>25</v>
          </cell>
          <cell r="EY49">
            <v>165</v>
          </cell>
          <cell r="EZ49">
            <v>110</v>
          </cell>
          <cell r="FA49">
            <v>20</v>
          </cell>
          <cell r="FB49">
            <v>20</v>
          </cell>
          <cell r="FC49">
            <v>20</v>
          </cell>
          <cell r="FD49">
            <v>25</v>
          </cell>
          <cell r="FE49">
            <v>20</v>
          </cell>
          <cell r="FF49">
            <v>60</v>
          </cell>
          <cell r="FG49">
            <v>15</v>
          </cell>
          <cell r="FH49">
            <v>20</v>
          </cell>
          <cell r="FI49">
            <v>10</v>
          </cell>
          <cell r="FJ49">
            <v>5</v>
          </cell>
          <cell r="FK49">
            <v>10</v>
          </cell>
          <cell r="FL49">
            <v>125</v>
          </cell>
          <cell r="FM49">
            <v>60</v>
          </cell>
          <cell r="FN49">
            <v>10</v>
          </cell>
          <cell r="FO49">
            <v>15</v>
          </cell>
          <cell r="FP49">
            <v>10</v>
          </cell>
          <cell r="FQ49">
            <v>10</v>
          </cell>
          <cell r="FR49">
            <v>15</v>
          </cell>
          <cell r="FS49">
            <v>65</v>
          </cell>
          <cell r="FT49">
            <v>10</v>
          </cell>
          <cell r="FU49">
            <v>20</v>
          </cell>
          <cell r="FV49">
            <v>15</v>
          </cell>
          <cell r="FW49">
            <v>15</v>
          </cell>
          <cell r="FX49">
            <v>10</v>
          </cell>
          <cell r="FY49">
            <v>220</v>
          </cell>
          <cell r="FZ49">
            <v>100</v>
          </cell>
          <cell r="GA49">
            <v>25</v>
          </cell>
          <cell r="GB49">
            <v>20</v>
          </cell>
          <cell r="GC49">
            <v>25</v>
          </cell>
          <cell r="GD49">
            <v>20</v>
          </cell>
          <cell r="GE49">
            <v>20</v>
          </cell>
          <cell r="GF49">
            <v>125</v>
          </cell>
          <cell r="GG49">
            <v>35</v>
          </cell>
          <cell r="GH49">
            <v>10</v>
          </cell>
          <cell r="GI49">
            <v>25</v>
          </cell>
          <cell r="GJ49">
            <v>20</v>
          </cell>
          <cell r="GK49">
            <v>20</v>
          </cell>
          <cell r="GL49">
            <v>280</v>
          </cell>
          <cell r="GM49">
            <v>125</v>
          </cell>
          <cell r="GN49">
            <v>25</v>
          </cell>
          <cell r="GO49">
            <v>25</v>
          </cell>
          <cell r="GP49">
            <v>30</v>
          </cell>
          <cell r="GQ49">
            <v>30</v>
          </cell>
          <cell r="GR49">
            <v>20</v>
          </cell>
          <cell r="GS49">
            <v>150</v>
          </cell>
          <cell r="GT49">
            <v>40</v>
          </cell>
          <cell r="GU49">
            <v>40</v>
          </cell>
          <cell r="GV49">
            <v>20</v>
          </cell>
          <cell r="GW49">
            <v>25</v>
          </cell>
          <cell r="GX49">
            <v>25</v>
          </cell>
          <cell r="GY49">
            <v>240</v>
          </cell>
          <cell r="GZ49">
            <v>125</v>
          </cell>
          <cell r="HA49">
            <v>25</v>
          </cell>
          <cell r="HB49">
            <v>20</v>
          </cell>
          <cell r="HC49">
            <v>30</v>
          </cell>
          <cell r="HD49">
            <v>30</v>
          </cell>
          <cell r="HE49">
            <v>15</v>
          </cell>
          <cell r="HF49">
            <v>115</v>
          </cell>
          <cell r="HG49">
            <v>25</v>
          </cell>
          <cell r="HH49">
            <v>20</v>
          </cell>
          <cell r="HI49">
            <v>20</v>
          </cell>
          <cell r="HJ49">
            <v>30</v>
          </cell>
          <cell r="HK49">
            <v>20</v>
          </cell>
          <cell r="HL49">
            <v>170</v>
          </cell>
          <cell r="HM49">
            <v>80</v>
          </cell>
          <cell r="HN49">
            <v>15</v>
          </cell>
          <cell r="HO49">
            <v>20</v>
          </cell>
          <cell r="HP49">
            <v>15</v>
          </cell>
          <cell r="HQ49">
            <v>15</v>
          </cell>
          <cell r="HR49">
            <v>15</v>
          </cell>
          <cell r="HS49">
            <v>50</v>
          </cell>
          <cell r="HT49">
            <v>20</v>
          </cell>
          <cell r="HU49">
            <v>10</v>
          </cell>
          <cell r="HV49">
            <v>10</v>
          </cell>
          <cell r="HW49">
            <v>10</v>
          </cell>
          <cell r="HX49">
            <v>10</v>
          </cell>
          <cell r="HY49">
            <v>45</v>
          </cell>
          <cell r="HZ49">
            <v>10</v>
          </cell>
          <cell r="IA49">
            <v>10</v>
          </cell>
          <cell r="IB49">
            <v>5</v>
          </cell>
          <cell r="IC49">
            <v>10</v>
          </cell>
          <cell r="ID49">
            <v>5</v>
          </cell>
          <cell r="IE49">
            <v>30</v>
          </cell>
          <cell r="IF49">
            <v>15</v>
          </cell>
          <cell r="IG49">
            <v>5</v>
          </cell>
          <cell r="IH49">
            <v>5</v>
          </cell>
          <cell r="II49">
            <v>5</v>
          </cell>
          <cell r="IJ49">
            <v>10</v>
          </cell>
          <cell r="IK49">
            <v>0</v>
          </cell>
          <cell r="IL49">
            <v>5</v>
          </cell>
          <cell r="IM49">
            <v>5</v>
          </cell>
          <cell r="IN49">
            <v>0</v>
          </cell>
          <cell r="IO49">
            <v>0</v>
          </cell>
          <cell r="IP49">
            <v>0</v>
          </cell>
          <cell r="IQ49">
            <v>0</v>
          </cell>
          <cell r="IR49">
            <v>5</v>
          </cell>
          <cell r="IS49">
            <v>0</v>
          </cell>
          <cell r="IT49">
            <v>0</v>
          </cell>
          <cell r="IU49">
            <v>0</v>
          </cell>
          <cell r="IV49">
            <v>0</v>
          </cell>
          <cell r="IW49">
            <v>0</v>
          </cell>
          <cell r="IX49">
            <v>5903058</v>
          </cell>
          <cell r="IY49">
            <v>0</v>
          </cell>
          <cell r="IZ49">
            <v>0</v>
          </cell>
          <cell r="JA49">
            <v>0</v>
          </cell>
          <cell r="JB49">
            <v>0</v>
          </cell>
          <cell r="JC49">
            <v>0</v>
          </cell>
          <cell r="JD49">
            <v>0</v>
          </cell>
          <cell r="JE49">
            <v>0</v>
          </cell>
          <cell r="JF49">
            <v>44.3</v>
          </cell>
        </row>
        <row r="50">
          <cell r="A50">
            <v>5903017</v>
          </cell>
          <cell r="B50" t="str">
            <v>Central Kootenay C</v>
          </cell>
          <cell r="C50">
            <v>680</v>
          </cell>
          <cell r="D50">
            <v>80</v>
          </cell>
          <cell r="E50">
            <v>25</v>
          </cell>
          <cell r="F50">
            <v>5</v>
          </cell>
          <cell r="G50">
            <v>5</v>
          </cell>
          <cell r="H50">
            <v>5</v>
          </cell>
          <cell r="I50">
            <v>5</v>
          </cell>
          <cell r="J50">
            <v>10</v>
          </cell>
          <cell r="K50">
            <v>30</v>
          </cell>
          <cell r="L50">
            <v>5</v>
          </cell>
          <cell r="M50">
            <v>5</v>
          </cell>
          <cell r="N50">
            <v>0</v>
          </cell>
          <cell r="O50">
            <v>5</v>
          </cell>
          <cell r="P50">
            <v>10</v>
          </cell>
          <cell r="Q50">
            <v>25</v>
          </cell>
          <cell r="R50">
            <v>5</v>
          </cell>
          <cell r="S50">
            <v>5</v>
          </cell>
          <cell r="T50">
            <v>5</v>
          </cell>
          <cell r="U50">
            <v>5</v>
          </cell>
          <cell r="V50">
            <v>5</v>
          </cell>
          <cell r="W50">
            <v>65</v>
          </cell>
          <cell r="X50">
            <v>35</v>
          </cell>
          <cell r="Y50">
            <v>5</v>
          </cell>
          <cell r="Z50">
            <v>5</v>
          </cell>
          <cell r="AA50">
            <v>10</v>
          </cell>
          <cell r="AB50">
            <v>5</v>
          </cell>
          <cell r="AC50">
            <v>10</v>
          </cell>
          <cell r="AD50">
            <v>30</v>
          </cell>
          <cell r="AE50">
            <v>5</v>
          </cell>
          <cell r="AF50">
            <v>5</v>
          </cell>
          <cell r="AG50">
            <v>5</v>
          </cell>
          <cell r="AH50">
            <v>0</v>
          </cell>
          <cell r="AI50">
            <v>5</v>
          </cell>
          <cell r="AJ50">
            <v>50</v>
          </cell>
          <cell r="AK50">
            <v>20</v>
          </cell>
          <cell r="AL50">
            <v>10</v>
          </cell>
          <cell r="AM50">
            <v>5</v>
          </cell>
          <cell r="AN50">
            <v>10</v>
          </cell>
          <cell r="AO50">
            <v>5</v>
          </cell>
          <cell r="AP50">
            <v>0</v>
          </cell>
          <cell r="AQ50">
            <v>25</v>
          </cell>
          <cell r="AR50">
            <v>5</v>
          </cell>
          <cell r="AS50">
            <v>5</v>
          </cell>
          <cell r="AT50">
            <v>10</v>
          </cell>
          <cell r="AU50">
            <v>5</v>
          </cell>
          <cell r="AV50">
            <v>5</v>
          </cell>
          <cell r="AW50">
            <v>65</v>
          </cell>
          <cell r="AX50">
            <v>30</v>
          </cell>
          <cell r="AY50">
            <v>5</v>
          </cell>
          <cell r="AZ50">
            <v>5</v>
          </cell>
          <cell r="BA50">
            <v>5</v>
          </cell>
          <cell r="BB50">
            <v>5</v>
          </cell>
          <cell r="BC50">
            <v>5</v>
          </cell>
          <cell r="BD50">
            <v>40</v>
          </cell>
          <cell r="BE50">
            <v>10</v>
          </cell>
          <cell r="BF50">
            <v>10</v>
          </cell>
          <cell r="BG50">
            <v>10</v>
          </cell>
          <cell r="BH50">
            <v>5</v>
          </cell>
          <cell r="BI50">
            <v>10</v>
          </cell>
          <cell r="BJ50">
            <v>100</v>
          </cell>
          <cell r="BK50">
            <v>40</v>
          </cell>
          <cell r="BL50">
            <v>10</v>
          </cell>
          <cell r="BM50">
            <v>10</v>
          </cell>
          <cell r="BN50">
            <v>0</v>
          </cell>
          <cell r="BO50">
            <v>15</v>
          </cell>
          <cell r="BP50">
            <v>10</v>
          </cell>
          <cell r="BQ50">
            <v>60</v>
          </cell>
          <cell r="BR50">
            <v>15</v>
          </cell>
          <cell r="BS50">
            <v>10</v>
          </cell>
          <cell r="BT50">
            <v>10</v>
          </cell>
          <cell r="BU50">
            <v>15</v>
          </cell>
          <cell r="BV50">
            <v>15</v>
          </cell>
          <cell r="BW50">
            <v>150</v>
          </cell>
          <cell r="BX50">
            <v>70</v>
          </cell>
          <cell r="BY50">
            <v>10</v>
          </cell>
          <cell r="BZ50">
            <v>10</v>
          </cell>
          <cell r="CA50">
            <v>15</v>
          </cell>
          <cell r="CB50">
            <v>15</v>
          </cell>
          <cell r="CC50">
            <v>15</v>
          </cell>
          <cell r="CD50">
            <v>80</v>
          </cell>
          <cell r="CE50">
            <v>20</v>
          </cell>
          <cell r="CF50">
            <v>15</v>
          </cell>
          <cell r="CG50">
            <v>15</v>
          </cell>
          <cell r="CH50">
            <v>10</v>
          </cell>
          <cell r="CI50">
            <v>20</v>
          </cell>
          <cell r="CJ50">
            <v>150</v>
          </cell>
          <cell r="CK50">
            <v>70</v>
          </cell>
          <cell r="CL50">
            <v>20</v>
          </cell>
          <cell r="CM50">
            <v>15</v>
          </cell>
          <cell r="CN50">
            <v>10</v>
          </cell>
          <cell r="CO50">
            <v>10</v>
          </cell>
          <cell r="CP50">
            <v>15</v>
          </cell>
          <cell r="CQ50">
            <v>50</v>
          </cell>
          <cell r="CR50">
            <v>10</v>
          </cell>
          <cell r="CS50">
            <v>10</v>
          </cell>
          <cell r="CT50">
            <v>10</v>
          </cell>
          <cell r="CU50">
            <v>10</v>
          </cell>
          <cell r="CV50">
            <v>5</v>
          </cell>
          <cell r="CW50">
            <v>35</v>
          </cell>
          <cell r="CX50">
            <v>5</v>
          </cell>
          <cell r="CY50">
            <v>15</v>
          </cell>
          <cell r="CZ50">
            <v>10</v>
          </cell>
          <cell r="DA50">
            <v>5</v>
          </cell>
          <cell r="DB50">
            <v>5</v>
          </cell>
          <cell r="DC50">
            <v>20</v>
          </cell>
          <cell r="DD50">
            <v>10</v>
          </cell>
          <cell r="DE50">
            <v>5</v>
          </cell>
          <cell r="DF50">
            <v>5</v>
          </cell>
          <cell r="DG50">
            <v>5</v>
          </cell>
          <cell r="DH50">
            <v>0</v>
          </cell>
          <cell r="DI50">
            <v>5</v>
          </cell>
          <cell r="DJ50">
            <v>5</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53.7</v>
          </cell>
          <cell r="EE50">
            <v>695</v>
          </cell>
          <cell r="EF50">
            <v>100</v>
          </cell>
          <cell r="EG50">
            <v>30</v>
          </cell>
          <cell r="EH50">
            <v>0</v>
          </cell>
          <cell r="EI50">
            <v>5</v>
          </cell>
          <cell r="EJ50">
            <v>5</v>
          </cell>
          <cell r="EK50">
            <v>10</v>
          </cell>
          <cell r="EL50">
            <v>5</v>
          </cell>
          <cell r="EM50">
            <v>35</v>
          </cell>
          <cell r="EN50">
            <v>5</v>
          </cell>
          <cell r="EO50">
            <v>10</v>
          </cell>
          <cell r="EP50">
            <v>10</v>
          </cell>
          <cell r="EQ50">
            <v>5</v>
          </cell>
          <cell r="ER50">
            <v>10</v>
          </cell>
          <cell r="ES50">
            <v>40</v>
          </cell>
          <cell r="ET50">
            <v>10</v>
          </cell>
          <cell r="EU50">
            <v>10</v>
          </cell>
          <cell r="EV50">
            <v>5</v>
          </cell>
          <cell r="EW50">
            <v>5</v>
          </cell>
          <cell r="EX50">
            <v>5</v>
          </cell>
          <cell r="EY50">
            <v>60</v>
          </cell>
          <cell r="EZ50">
            <v>35</v>
          </cell>
          <cell r="FA50">
            <v>5</v>
          </cell>
          <cell r="FB50">
            <v>10</v>
          </cell>
          <cell r="FC50">
            <v>5</v>
          </cell>
          <cell r="FD50">
            <v>5</v>
          </cell>
          <cell r="FE50">
            <v>10</v>
          </cell>
          <cell r="FF50">
            <v>25</v>
          </cell>
          <cell r="FG50">
            <v>5</v>
          </cell>
          <cell r="FH50">
            <v>10</v>
          </cell>
          <cell r="FI50">
            <v>0</v>
          </cell>
          <cell r="FJ50">
            <v>5</v>
          </cell>
          <cell r="FK50">
            <v>10</v>
          </cell>
          <cell r="FL50">
            <v>50</v>
          </cell>
          <cell r="FM50">
            <v>15</v>
          </cell>
          <cell r="FN50">
            <v>5</v>
          </cell>
          <cell r="FO50">
            <v>5</v>
          </cell>
          <cell r="FP50">
            <v>5</v>
          </cell>
          <cell r="FQ50">
            <v>0</v>
          </cell>
          <cell r="FR50">
            <v>5</v>
          </cell>
          <cell r="FS50">
            <v>35</v>
          </cell>
          <cell r="FT50">
            <v>5</v>
          </cell>
          <cell r="FU50">
            <v>5</v>
          </cell>
          <cell r="FV50">
            <v>10</v>
          </cell>
          <cell r="FW50">
            <v>10</v>
          </cell>
          <cell r="FX50">
            <v>10</v>
          </cell>
          <cell r="FY50">
            <v>60</v>
          </cell>
          <cell r="FZ50">
            <v>25</v>
          </cell>
          <cell r="GA50">
            <v>5</v>
          </cell>
          <cell r="GB50">
            <v>5</v>
          </cell>
          <cell r="GC50">
            <v>5</v>
          </cell>
          <cell r="GD50">
            <v>5</v>
          </cell>
          <cell r="GE50">
            <v>10</v>
          </cell>
          <cell r="GF50">
            <v>30</v>
          </cell>
          <cell r="GG50">
            <v>5</v>
          </cell>
          <cell r="GH50">
            <v>0</v>
          </cell>
          <cell r="GI50">
            <v>10</v>
          </cell>
          <cell r="GJ50">
            <v>10</v>
          </cell>
          <cell r="GK50">
            <v>5</v>
          </cell>
          <cell r="GL50">
            <v>120</v>
          </cell>
          <cell r="GM50">
            <v>55</v>
          </cell>
          <cell r="GN50">
            <v>10</v>
          </cell>
          <cell r="GO50">
            <v>5</v>
          </cell>
          <cell r="GP50">
            <v>15</v>
          </cell>
          <cell r="GQ50">
            <v>20</v>
          </cell>
          <cell r="GR50">
            <v>15</v>
          </cell>
          <cell r="GS50">
            <v>60</v>
          </cell>
          <cell r="GT50">
            <v>5</v>
          </cell>
          <cell r="GU50">
            <v>15</v>
          </cell>
          <cell r="GV50">
            <v>10</v>
          </cell>
          <cell r="GW50">
            <v>10</v>
          </cell>
          <cell r="GX50">
            <v>20</v>
          </cell>
          <cell r="GY50">
            <v>175</v>
          </cell>
          <cell r="GZ50">
            <v>90</v>
          </cell>
          <cell r="HA50">
            <v>20</v>
          </cell>
          <cell r="HB50">
            <v>20</v>
          </cell>
          <cell r="HC50">
            <v>20</v>
          </cell>
          <cell r="HD50">
            <v>5</v>
          </cell>
          <cell r="HE50">
            <v>20</v>
          </cell>
          <cell r="HF50">
            <v>85</v>
          </cell>
          <cell r="HG50">
            <v>15</v>
          </cell>
          <cell r="HH50">
            <v>20</v>
          </cell>
          <cell r="HI50">
            <v>20</v>
          </cell>
          <cell r="HJ50">
            <v>15</v>
          </cell>
          <cell r="HK50">
            <v>15</v>
          </cell>
          <cell r="HL50">
            <v>105</v>
          </cell>
          <cell r="HM50">
            <v>55</v>
          </cell>
          <cell r="HN50">
            <v>15</v>
          </cell>
          <cell r="HO50">
            <v>10</v>
          </cell>
          <cell r="HP50">
            <v>15</v>
          </cell>
          <cell r="HQ50">
            <v>15</v>
          </cell>
          <cell r="HR50">
            <v>15</v>
          </cell>
          <cell r="HS50">
            <v>25</v>
          </cell>
          <cell r="HT50">
            <v>5</v>
          </cell>
          <cell r="HU50">
            <v>10</v>
          </cell>
          <cell r="HV50">
            <v>5</v>
          </cell>
          <cell r="HW50">
            <v>5</v>
          </cell>
          <cell r="HX50">
            <v>0</v>
          </cell>
          <cell r="HY50">
            <v>25</v>
          </cell>
          <cell r="HZ50">
            <v>5</v>
          </cell>
          <cell r="IA50">
            <v>5</v>
          </cell>
          <cell r="IB50">
            <v>5</v>
          </cell>
          <cell r="IC50">
            <v>0</v>
          </cell>
          <cell r="ID50">
            <v>5</v>
          </cell>
          <cell r="IE50">
            <v>25</v>
          </cell>
          <cell r="IF50">
            <v>10</v>
          </cell>
          <cell r="IG50">
            <v>5</v>
          </cell>
          <cell r="IH50">
            <v>5</v>
          </cell>
          <cell r="II50">
            <v>0</v>
          </cell>
          <cell r="IJ50">
            <v>0</v>
          </cell>
          <cell r="IK50">
            <v>0</v>
          </cell>
          <cell r="IL50">
            <v>10</v>
          </cell>
          <cell r="IM50">
            <v>0</v>
          </cell>
          <cell r="IN50">
            <v>5</v>
          </cell>
          <cell r="IO50">
            <v>0</v>
          </cell>
          <cell r="IP50">
            <v>0</v>
          </cell>
          <cell r="IQ50">
            <v>0</v>
          </cell>
          <cell r="IR50">
            <v>0</v>
          </cell>
          <cell r="IS50">
            <v>5</v>
          </cell>
          <cell r="IT50">
            <v>0</v>
          </cell>
          <cell r="IU50">
            <v>0</v>
          </cell>
          <cell r="IV50">
            <v>0</v>
          </cell>
          <cell r="IW50">
            <v>0</v>
          </cell>
          <cell r="IX50">
            <v>5903017</v>
          </cell>
          <cell r="IY50">
            <v>0</v>
          </cell>
          <cell r="IZ50">
            <v>0</v>
          </cell>
          <cell r="JA50">
            <v>0</v>
          </cell>
          <cell r="JB50">
            <v>0</v>
          </cell>
          <cell r="JC50">
            <v>0</v>
          </cell>
          <cell r="JD50">
            <v>0</v>
          </cell>
          <cell r="JE50">
            <v>0</v>
          </cell>
          <cell r="JF50">
            <v>52</v>
          </cell>
        </row>
        <row r="51">
          <cell r="A51">
            <v>5903056</v>
          </cell>
          <cell r="B51" t="str">
            <v>Central Kootenay I</v>
          </cell>
          <cell r="C51">
            <v>1345</v>
          </cell>
          <cell r="D51">
            <v>210</v>
          </cell>
          <cell r="E51">
            <v>65</v>
          </cell>
          <cell r="F51">
            <v>20</v>
          </cell>
          <cell r="G51">
            <v>5</v>
          </cell>
          <cell r="H51">
            <v>10</v>
          </cell>
          <cell r="I51">
            <v>15</v>
          </cell>
          <cell r="J51">
            <v>15</v>
          </cell>
          <cell r="K51">
            <v>60</v>
          </cell>
          <cell r="L51">
            <v>10</v>
          </cell>
          <cell r="M51">
            <v>5</v>
          </cell>
          <cell r="N51">
            <v>10</v>
          </cell>
          <cell r="O51">
            <v>15</v>
          </cell>
          <cell r="P51">
            <v>15</v>
          </cell>
          <cell r="Q51">
            <v>85</v>
          </cell>
          <cell r="R51">
            <v>10</v>
          </cell>
          <cell r="S51">
            <v>20</v>
          </cell>
          <cell r="T51">
            <v>15</v>
          </cell>
          <cell r="U51">
            <v>15</v>
          </cell>
          <cell r="V51">
            <v>20</v>
          </cell>
          <cell r="W51">
            <v>175</v>
          </cell>
          <cell r="X51">
            <v>105</v>
          </cell>
          <cell r="Y51">
            <v>20</v>
          </cell>
          <cell r="Z51">
            <v>15</v>
          </cell>
          <cell r="AA51">
            <v>20</v>
          </cell>
          <cell r="AB51">
            <v>20</v>
          </cell>
          <cell r="AC51">
            <v>20</v>
          </cell>
          <cell r="AD51">
            <v>75</v>
          </cell>
          <cell r="AE51">
            <v>15</v>
          </cell>
          <cell r="AF51">
            <v>15</v>
          </cell>
          <cell r="AG51">
            <v>20</v>
          </cell>
          <cell r="AH51">
            <v>15</v>
          </cell>
          <cell r="AI51">
            <v>10</v>
          </cell>
          <cell r="AJ51">
            <v>120</v>
          </cell>
          <cell r="AK51">
            <v>50</v>
          </cell>
          <cell r="AL51">
            <v>10</v>
          </cell>
          <cell r="AM51">
            <v>10</v>
          </cell>
          <cell r="AN51">
            <v>10</v>
          </cell>
          <cell r="AO51">
            <v>10</v>
          </cell>
          <cell r="AP51">
            <v>10</v>
          </cell>
          <cell r="AQ51">
            <v>70</v>
          </cell>
          <cell r="AR51">
            <v>15</v>
          </cell>
          <cell r="AS51">
            <v>10</v>
          </cell>
          <cell r="AT51">
            <v>15</v>
          </cell>
          <cell r="AU51">
            <v>15</v>
          </cell>
          <cell r="AV51">
            <v>10</v>
          </cell>
          <cell r="AW51">
            <v>165</v>
          </cell>
          <cell r="AX51">
            <v>80</v>
          </cell>
          <cell r="AY51">
            <v>15</v>
          </cell>
          <cell r="AZ51">
            <v>15</v>
          </cell>
          <cell r="BA51">
            <v>10</v>
          </cell>
          <cell r="BB51">
            <v>20</v>
          </cell>
          <cell r="BC51">
            <v>20</v>
          </cell>
          <cell r="BD51">
            <v>85</v>
          </cell>
          <cell r="BE51">
            <v>20</v>
          </cell>
          <cell r="BF51">
            <v>10</v>
          </cell>
          <cell r="BG51">
            <v>10</v>
          </cell>
          <cell r="BH51">
            <v>10</v>
          </cell>
          <cell r="BI51">
            <v>30</v>
          </cell>
          <cell r="BJ51">
            <v>255</v>
          </cell>
          <cell r="BK51">
            <v>125</v>
          </cell>
          <cell r="BL51">
            <v>25</v>
          </cell>
          <cell r="BM51">
            <v>25</v>
          </cell>
          <cell r="BN51">
            <v>25</v>
          </cell>
          <cell r="BO51">
            <v>25</v>
          </cell>
          <cell r="BP51">
            <v>30</v>
          </cell>
          <cell r="BQ51">
            <v>125</v>
          </cell>
          <cell r="BR51">
            <v>20</v>
          </cell>
          <cell r="BS51">
            <v>15</v>
          </cell>
          <cell r="BT51">
            <v>35</v>
          </cell>
          <cell r="BU51">
            <v>30</v>
          </cell>
          <cell r="BV51">
            <v>30</v>
          </cell>
          <cell r="BW51">
            <v>205</v>
          </cell>
          <cell r="BX51">
            <v>110</v>
          </cell>
          <cell r="BY51">
            <v>25</v>
          </cell>
          <cell r="BZ51">
            <v>20</v>
          </cell>
          <cell r="CA51">
            <v>20</v>
          </cell>
          <cell r="CB51">
            <v>25</v>
          </cell>
          <cell r="CC51">
            <v>20</v>
          </cell>
          <cell r="CD51">
            <v>90</v>
          </cell>
          <cell r="CE51">
            <v>20</v>
          </cell>
          <cell r="CF51">
            <v>20</v>
          </cell>
          <cell r="CG51">
            <v>20</v>
          </cell>
          <cell r="CH51">
            <v>15</v>
          </cell>
          <cell r="CI51">
            <v>15</v>
          </cell>
          <cell r="CJ51">
            <v>190</v>
          </cell>
          <cell r="CK51">
            <v>95</v>
          </cell>
          <cell r="CL51">
            <v>20</v>
          </cell>
          <cell r="CM51">
            <v>20</v>
          </cell>
          <cell r="CN51">
            <v>25</v>
          </cell>
          <cell r="CO51">
            <v>20</v>
          </cell>
          <cell r="CP51">
            <v>10</v>
          </cell>
          <cell r="CQ51">
            <v>55</v>
          </cell>
          <cell r="CR51">
            <v>15</v>
          </cell>
          <cell r="CS51">
            <v>15</v>
          </cell>
          <cell r="CT51">
            <v>5</v>
          </cell>
          <cell r="CU51">
            <v>10</v>
          </cell>
          <cell r="CV51">
            <v>10</v>
          </cell>
          <cell r="CW51">
            <v>45</v>
          </cell>
          <cell r="CX51">
            <v>10</v>
          </cell>
          <cell r="CY51">
            <v>5</v>
          </cell>
          <cell r="CZ51">
            <v>5</v>
          </cell>
          <cell r="DA51">
            <v>10</v>
          </cell>
          <cell r="DB51">
            <v>10</v>
          </cell>
          <cell r="DC51">
            <v>35</v>
          </cell>
          <cell r="DD51">
            <v>30</v>
          </cell>
          <cell r="DE51">
            <v>10</v>
          </cell>
          <cell r="DF51">
            <v>10</v>
          </cell>
          <cell r="DG51">
            <v>5</v>
          </cell>
          <cell r="DH51">
            <v>0</v>
          </cell>
          <cell r="DI51">
            <v>5</v>
          </cell>
          <cell r="DJ51">
            <v>10</v>
          </cell>
          <cell r="DK51">
            <v>5</v>
          </cell>
          <cell r="DL51">
            <v>0</v>
          </cell>
          <cell r="DM51">
            <v>0</v>
          </cell>
          <cell r="DN51">
            <v>0</v>
          </cell>
          <cell r="DO51">
            <v>0</v>
          </cell>
          <cell r="DP51">
            <v>5</v>
          </cell>
          <cell r="DQ51">
            <v>5</v>
          </cell>
          <cell r="DR51">
            <v>5</v>
          </cell>
          <cell r="DS51">
            <v>5</v>
          </cell>
          <cell r="DT51">
            <v>0</v>
          </cell>
          <cell r="DU51">
            <v>0</v>
          </cell>
          <cell r="DV51">
            <v>0</v>
          </cell>
          <cell r="DW51">
            <v>0</v>
          </cell>
          <cell r="DX51">
            <v>0</v>
          </cell>
          <cell r="DY51">
            <v>0</v>
          </cell>
          <cell r="DZ51">
            <v>0</v>
          </cell>
          <cell r="EA51">
            <v>0</v>
          </cell>
          <cell r="EB51">
            <v>0</v>
          </cell>
          <cell r="EC51">
            <v>0</v>
          </cell>
          <cell r="ED51">
            <v>45.3</v>
          </cell>
          <cell r="EE51">
            <v>1225</v>
          </cell>
          <cell r="EF51">
            <v>165</v>
          </cell>
          <cell r="EG51">
            <v>50</v>
          </cell>
          <cell r="EH51">
            <v>10</v>
          </cell>
          <cell r="EI51">
            <v>10</v>
          </cell>
          <cell r="EJ51">
            <v>10</v>
          </cell>
          <cell r="EK51">
            <v>10</v>
          </cell>
          <cell r="EL51">
            <v>10</v>
          </cell>
          <cell r="EM51">
            <v>40</v>
          </cell>
          <cell r="EN51">
            <v>10</v>
          </cell>
          <cell r="EO51">
            <v>10</v>
          </cell>
          <cell r="EP51">
            <v>10</v>
          </cell>
          <cell r="EQ51">
            <v>5</v>
          </cell>
          <cell r="ER51">
            <v>5</v>
          </cell>
          <cell r="ES51">
            <v>70</v>
          </cell>
          <cell r="ET51">
            <v>15</v>
          </cell>
          <cell r="EU51">
            <v>15</v>
          </cell>
          <cell r="EV51">
            <v>10</v>
          </cell>
          <cell r="EW51">
            <v>10</v>
          </cell>
          <cell r="EX51">
            <v>15</v>
          </cell>
          <cell r="EY51">
            <v>130</v>
          </cell>
          <cell r="EZ51">
            <v>90</v>
          </cell>
          <cell r="FA51">
            <v>25</v>
          </cell>
          <cell r="FB51">
            <v>15</v>
          </cell>
          <cell r="FC51">
            <v>15</v>
          </cell>
          <cell r="FD51">
            <v>15</v>
          </cell>
          <cell r="FE51">
            <v>20</v>
          </cell>
          <cell r="FF51">
            <v>40</v>
          </cell>
          <cell r="FG51">
            <v>10</v>
          </cell>
          <cell r="FH51">
            <v>10</v>
          </cell>
          <cell r="FI51">
            <v>10</v>
          </cell>
          <cell r="FJ51">
            <v>5</v>
          </cell>
          <cell r="FK51">
            <v>10</v>
          </cell>
          <cell r="FL51">
            <v>120</v>
          </cell>
          <cell r="FM51">
            <v>45</v>
          </cell>
          <cell r="FN51">
            <v>10</v>
          </cell>
          <cell r="FO51">
            <v>5</v>
          </cell>
          <cell r="FP51">
            <v>10</v>
          </cell>
          <cell r="FQ51">
            <v>10</v>
          </cell>
          <cell r="FR51">
            <v>5</v>
          </cell>
          <cell r="FS51">
            <v>75</v>
          </cell>
          <cell r="FT51">
            <v>15</v>
          </cell>
          <cell r="FU51">
            <v>15</v>
          </cell>
          <cell r="FV51">
            <v>15</v>
          </cell>
          <cell r="FW51">
            <v>10</v>
          </cell>
          <cell r="FX51">
            <v>20</v>
          </cell>
          <cell r="FY51">
            <v>200</v>
          </cell>
          <cell r="FZ51">
            <v>105</v>
          </cell>
          <cell r="GA51">
            <v>25</v>
          </cell>
          <cell r="GB51">
            <v>25</v>
          </cell>
          <cell r="GC51">
            <v>25</v>
          </cell>
          <cell r="GD51">
            <v>20</v>
          </cell>
          <cell r="GE51">
            <v>15</v>
          </cell>
          <cell r="GF51">
            <v>95</v>
          </cell>
          <cell r="GG51">
            <v>20</v>
          </cell>
          <cell r="GH51">
            <v>10</v>
          </cell>
          <cell r="GI51">
            <v>20</v>
          </cell>
          <cell r="GJ51">
            <v>20</v>
          </cell>
          <cell r="GK51">
            <v>20</v>
          </cell>
          <cell r="GL51">
            <v>230</v>
          </cell>
          <cell r="GM51">
            <v>110</v>
          </cell>
          <cell r="GN51">
            <v>25</v>
          </cell>
          <cell r="GO51">
            <v>20</v>
          </cell>
          <cell r="GP51">
            <v>20</v>
          </cell>
          <cell r="GQ51">
            <v>30</v>
          </cell>
          <cell r="GR51">
            <v>20</v>
          </cell>
          <cell r="GS51">
            <v>125</v>
          </cell>
          <cell r="GT51">
            <v>35</v>
          </cell>
          <cell r="GU51">
            <v>25</v>
          </cell>
          <cell r="GV51">
            <v>20</v>
          </cell>
          <cell r="GW51">
            <v>15</v>
          </cell>
          <cell r="GX51">
            <v>30</v>
          </cell>
          <cell r="GY51">
            <v>195</v>
          </cell>
          <cell r="GZ51">
            <v>110</v>
          </cell>
          <cell r="HA51">
            <v>20</v>
          </cell>
          <cell r="HB51">
            <v>25</v>
          </cell>
          <cell r="HC51">
            <v>25</v>
          </cell>
          <cell r="HD51">
            <v>20</v>
          </cell>
          <cell r="HE51">
            <v>15</v>
          </cell>
          <cell r="HF51">
            <v>85</v>
          </cell>
          <cell r="HG51">
            <v>15</v>
          </cell>
          <cell r="HH51">
            <v>10</v>
          </cell>
          <cell r="HI51">
            <v>25</v>
          </cell>
          <cell r="HJ51">
            <v>25</v>
          </cell>
          <cell r="HK51">
            <v>15</v>
          </cell>
          <cell r="HL51">
            <v>145</v>
          </cell>
          <cell r="HM51">
            <v>60</v>
          </cell>
          <cell r="HN51">
            <v>15</v>
          </cell>
          <cell r="HO51">
            <v>15</v>
          </cell>
          <cell r="HP51">
            <v>15</v>
          </cell>
          <cell r="HQ51">
            <v>10</v>
          </cell>
          <cell r="HR51">
            <v>10</v>
          </cell>
          <cell r="HS51">
            <v>55</v>
          </cell>
          <cell r="HT51">
            <v>10</v>
          </cell>
          <cell r="HU51">
            <v>10</v>
          </cell>
          <cell r="HV51">
            <v>10</v>
          </cell>
          <cell r="HW51">
            <v>15</v>
          </cell>
          <cell r="HX51">
            <v>10</v>
          </cell>
          <cell r="HY51">
            <v>35</v>
          </cell>
          <cell r="HZ51">
            <v>10</v>
          </cell>
          <cell r="IA51">
            <v>10</v>
          </cell>
          <cell r="IB51">
            <v>5</v>
          </cell>
          <cell r="IC51">
            <v>5</v>
          </cell>
          <cell r="ID51">
            <v>10</v>
          </cell>
          <cell r="IE51">
            <v>30</v>
          </cell>
          <cell r="IF51">
            <v>20</v>
          </cell>
          <cell r="IG51">
            <v>10</v>
          </cell>
          <cell r="IH51">
            <v>5</v>
          </cell>
          <cell r="II51">
            <v>10</v>
          </cell>
          <cell r="IJ51">
            <v>0</v>
          </cell>
          <cell r="IK51">
            <v>5</v>
          </cell>
          <cell r="IL51">
            <v>5</v>
          </cell>
          <cell r="IM51">
            <v>5</v>
          </cell>
          <cell r="IN51">
            <v>5</v>
          </cell>
          <cell r="IO51">
            <v>0</v>
          </cell>
          <cell r="IP51">
            <v>0</v>
          </cell>
          <cell r="IQ51">
            <v>0</v>
          </cell>
          <cell r="IR51">
            <v>0</v>
          </cell>
          <cell r="IS51">
            <v>0</v>
          </cell>
          <cell r="IT51">
            <v>0</v>
          </cell>
          <cell r="IU51">
            <v>0</v>
          </cell>
          <cell r="IV51">
            <v>0</v>
          </cell>
          <cell r="IW51">
            <v>0</v>
          </cell>
          <cell r="IX51">
            <v>5903056</v>
          </cell>
          <cell r="IY51">
            <v>0</v>
          </cell>
          <cell r="IZ51">
            <v>0</v>
          </cell>
          <cell r="JA51">
            <v>0</v>
          </cell>
          <cell r="JB51">
            <v>0</v>
          </cell>
          <cell r="JC51">
            <v>0</v>
          </cell>
          <cell r="JD51">
            <v>0</v>
          </cell>
          <cell r="JE51">
            <v>0</v>
          </cell>
          <cell r="JF51">
            <v>44.9</v>
          </cell>
        </row>
        <row r="52">
          <cell r="A52">
            <v>5903004</v>
          </cell>
          <cell r="B52" t="str">
            <v>Creston</v>
          </cell>
          <cell r="C52">
            <v>2475</v>
          </cell>
          <cell r="D52">
            <v>325</v>
          </cell>
          <cell r="E52">
            <v>100</v>
          </cell>
          <cell r="F52">
            <v>20</v>
          </cell>
          <cell r="G52">
            <v>20</v>
          </cell>
          <cell r="H52">
            <v>30</v>
          </cell>
          <cell r="I52">
            <v>10</v>
          </cell>
          <cell r="J52">
            <v>15</v>
          </cell>
          <cell r="K52">
            <v>105</v>
          </cell>
          <cell r="L52">
            <v>10</v>
          </cell>
          <cell r="M52">
            <v>30</v>
          </cell>
          <cell r="N52">
            <v>25</v>
          </cell>
          <cell r="O52">
            <v>20</v>
          </cell>
          <cell r="P52">
            <v>25</v>
          </cell>
          <cell r="Q52">
            <v>130</v>
          </cell>
          <cell r="R52">
            <v>20</v>
          </cell>
          <cell r="S52">
            <v>25</v>
          </cell>
          <cell r="T52">
            <v>25</v>
          </cell>
          <cell r="U52">
            <v>35</v>
          </cell>
          <cell r="V52">
            <v>30</v>
          </cell>
          <cell r="W52">
            <v>265</v>
          </cell>
          <cell r="X52">
            <v>150</v>
          </cell>
          <cell r="Y52">
            <v>35</v>
          </cell>
          <cell r="Z52">
            <v>35</v>
          </cell>
          <cell r="AA52">
            <v>25</v>
          </cell>
          <cell r="AB52">
            <v>25</v>
          </cell>
          <cell r="AC52">
            <v>25</v>
          </cell>
          <cell r="AD52">
            <v>110</v>
          </cell>
          <cell r="AE52">
            <v>25</v>
          </cell>
          <cell r="AF52">
            <v>20</v>
          </cell>
          <cell r="AG52">
            <v>30</v>
          </cell>
          <cell r="AH52">
            <v>30</v>
          </cell>
          <cell r="AI52">
            <v>10</v>
          </cell>
          <cell r="AJ52">
            <v>180</v>
          </cell>
          <cell r="AK52">
            <v>85</v>
          </cell>
          <cell r="AL52">
            <v>20</v>
          </cell>
          <cell r="AM52">
            <v>15</v>
          </cell>
          <cell r="AN52">
            <v>20</v>
          </cell>
          <cell r="AO52">
            <v>10</v>
          </cell>
          <cell r="AP52">
            <v>10</v>
          </cell>
          <cell r="AQ52">
            <v>100</v>
          </cell>
          <cell r="AR52">
            <v>25</v>
          </cell>
          <cell r="AS52">
            <v>20</v>
          </cell>
          <cell r="AT52">
            <v>20</v>
          </cell>
          <cell r="AU52">
            <v>15</v>
          </cell>
          <cell r="AV52">
            <v>20</v>
          </cell>
          <cell r="AW52">
            <v>215</v>
          </cell>
          <cell r="AX52">
            <v>90</v>
          </cell>
          <cell r="AY52">
            <v>10</v>
          </cell>
          <cell r="AZ52">
            <v>20</v>
          </cell>
          <cell r="BA52">
            <v>20</v>
          </cell>
          <cell r="BB52">
            <v>15</v>
          </cell>
          <cell r="BC52">
            <v>25</v>
          </cell>
          <cell r="BD52">
            <v>125</v>
          </cell>
          <cell r="BE52">
            <v>30</v>
          </cell>
          <cell r="BF52">
            <v>20</v>
          </cell>
          <cell r="BG52">
            <v>25</v>
          </cell>
          <cell r="BH52">
            <v>20</v>
          </cell>
          <cell r="BI52">
            <v>35</v>
          </cell>
          <cell r="BJ52">
            <v>310</v>
          </cell>
          <cell r="BK52">
            <v>145</v>
          </cell>
          <cell r="BL52">
            <v>30</v>
          </cell>
          <cell r="BM52">
            <v>20</v>
          </cell>
          <cell r="BN52">
            <v>30</v>
          </cell>
          <cell r="BO52">
            <v>25</v>
          </cell>
          <cell r="BP52">
            <v>40</v>
          </cell>
          <cell r="BQ52">
            <v>165</v>
          </cell>
          <cell r="BR52">
            <v>30</v>
          </cell>
          <cell r="BS52">
            <v>40</v>
          </cell>
          <cell r="BT52">
            <v>30</v>
          </cell>
          <cell r="BU52">
            <v>45</v>
          </cell>
          <cell r="BV52">
            <v>20</v>
          </cell>
          <cell r="BW52">
            <v>425</v>
          </cell>
          <cell r="BX52">
            <v>185</v>
          </cell>
          <cell r="BY52">
            <v>40</v>
          </cell>
          <cell r="BZ52">
            <v>35</v>
          </cell>
          <cell r="CA52">
            <v>30</v>
          </cell>
          <cell r="CB52">
            <v>45</v>
          </cell>
          <cell r="CC52">
            <v>40</v>
          </cell>
          <cell r="CD52">
            <v>230</v>
          </cell>
          <cell r="CE52">
            <v>35</v>
          </cell>
          <cell r="CF52">
            <v>45</v>
          </cell>
          <cell r="CG52">
            <v>45</v>
          </cell>
          <cell r="CH52">
            <v>55</v>
          </cell>
          <cell r="CI52">
            <v>55</v>
          </cell>
          <cell r="CJ52">
            <v>540</v>
          </cell>
          <cell r="CK52">
            <v>180</v>
          </cell>
          <cell r="CL52">
            <v>30</v>
          </cell>
          <cell r="CM52">
            <v>25</v>
          </cell>
          <cell r="CN52">
            <v>50</v>
          </cell>
          <cell r="CO52">
            <v>40</v>
          </cell>
          <cell r="CP52">
            <v>35</v>
          </cell>
          <cell r="CQ52">
            <v>175</v>
          </cell>
          <cell r="CR52">
            <v>40</v>
          </cell>
          <cell r="CS52">
            <v>35</v>
          </cell>
          <cell r="CT52">
            <v>30</v>
          </cell>
          <cell r="CU52">
            <v>30</v>
          </cell>
          <cell r="CV52">
            <v>40</v>
          </cell>
          <cell r="CW52">
            <v>180</v>
          </cell>
          <cell r="CX52">
            <v>30</v>
          </cell>
          <cell r="CY52">
            <v>30</v>
          </cell>
          <cell r="CZ52">
            <v>50</v>
          </cell>
          <cell r="DA52">
            <v>35</v>
          </cell>
          <cell r="DB52">
            <v>30</v>
          </cell>
          <cell r="DC52">
            <v>225</v>
          </cell>
          <cell r="DD52">
            <v>115</v>
          </cell>
          <cell r="DE52">
            <v>25</v>
          </cell>
          <cell r="DF52">
            <v>35</v>
          </cell>
          <cell r="DG52">
            <v>15</v>
          </cell>
          <cell r="DH52">
            <v>25</v>
          </cell>
          <cell r="DI52">
            <v>15</v>
          </cell>
          <cell r="DJ52">
            <v>75</v>
          </cell>
          <cell r="DK52">
            <v>10</v>
          </cell>
          <cell r="DL52">
            <v>15</v>
          </cell>
          <cell r="DM52">
            <v>25</v>
          </cell>
          <cell r="DN52">
            <v>15</v>
          </cell>
          <cell r="DO52">
            <v>5</v>
          </cell>
          <cell r="DP52">
            <v>30</v>
          </cell>
          <cell r="DQ52">
            <v>20</v>
          </cell>
          <cell r="DR52">
            <v>5</v>
          </cell>
          <cell r="DS52">
            <v>0</v>
          </cell>
          <cell r="DT52">
            <v>5</v>
          </cell>
          <cell r="DU52">
            <v>5</v>
          </cell>
          <cell r="DV52">
            <v>5</v>
          </cell>
          <cell r="DW52">
            <v>10</v>
          </cell>
          <cell r="DX52">
            <v>0</v>
          </cell>
          <cell r="DY52">
            <v>5</v>
          </cell>
          <cell r="DZ52">
            <v>0</v>
          </cell>
          <cell r="EA52">
            <v>0</v>
          </cell>
          <cell r="EB52">
            <v>0</v>
          </cell>
          <cell r="EC52">
            <v>0</v>
          </cell>
          <cell r="ED52">
            <v>53.3</v>
          </cell>
          <cell r="EE52">
            <v>2835</v>
          </cell>
          <cell r="EF52">
            <v>315</v>
          </cell>
          <cell r="EG52">
            <v>120</v>
          </cell>
          <cell r="EH52">
            <v>25</v>
          </cell>
          <cell r="EI52">
            <v>25</v>
          </cell>
          <cell r="EJ52">
            <v>20</v>
          </cell>
          <cell r="EK52">
            <v>35</v>
          </cell>
          <cell r="EL52">
            <v>20</v>
          </cell>
          <cell r="EM52">
            <v>95</v>
          </cell>
          <cell r="EN52">
            <v>30</v>
          </cell>
          <cell r="EO52">
            <v>15</v>
          </cell>
          <cell r="EP52">
            <v>20</v>
          </cell>
          <cell r="EQ52">
            <v>10</v>
          </cell>
          <cell r="ER52">
            <v>20</v>
          </cell>
          <cell r="ES52">
            <v>95</v>
          </cell>
          <cell r="ET52">
            <v>15</v>
          </cell>
          <cell r="EU52">
            <v>25</v>
          </cell>
          <cell r="EV52">
            <v>15</v>
          </cell>
          <cell r="EW52">
            <v>15</v>
          </cell>
          <cell r="EX52">
            <v>25</v>
          </cell>
          <cell r="EY52">
            <v>225</v>
          </cell>
          <cell r="EZ52">
            <v>120</v>
          </cell>
          <cell r="FA52">
            <v>20</v>
          </cell>
          <cell r="FB52">
            <v>30</v>
          </cell>
          <cell r="FC52">
            <v>30</v>
          </cell>
          <cell r="FD52">
            <v>15</v>
          </cell>
          <cell r="FE52">
            <v>25</v>
          </cell>
          <cell r="FF52">
            <v>105</v>
          </cell>
          <cell r="FG52">
            <v>20</v>
          </cell>
          <cell r="FH52">
            <v>25</v>
          </cell>
          <cell r="FI52">
            <v>20</v>
          </cell>
          <cell r="FJ52">
            <v>15</v>
          </cell>
          <cell r="FK52">
            <v>15</v>
          </cell>
          <cell r="FL52">
            <v>215</v>
          </cell>
          <cell r="FM52">
            <v>130</v>
          </cell>
          <cell r="FN52">
            <v>25</v>
          </cell>
          <cell r="FO52">
            <v>30</v>
          </cell>
          <cell r="FP52">
            <v>20</v>
          </cell>
          <cell r="FQ52">
            <v>25</v>
          </cell>
          <cell r="FR52">
            <v>35</v>
          </cell>
          <cell r="FS52">
            <v>85</v>
          </cell>
          <cell r="FT52">
            <v>10</v>
          </cell>
          <cell r="FU52">
            <v>25</v>
          </cell>
          <cell r="FV52">
            <v>10</v>
          </cell>
          <cell r="FW52">
            <v>15</v>
          </cell>
          <cell r="FX52">
            <v>25</v>
          </cell>
          <cell r="FY52">
            <v>240</v>
          </cell>
          <cell r="FZ52">
            <v>95</v>
          </cell>
          <cell r="GA52">
            <v>10</v>
          </cell>
          <cell r="GB52">
            <v>10</v>
          </cell>
          <cell r="GC52">
            <v>20</v>
          </cell>
          <cell r="GD52">
            <v>25</v>
          </cell>
          <cell r="GE52">
            <v>30</v>
          </cell>
          <cell r="GF52">
            <v>140</v>
          </cell>
          <cell r="GG52">
            <v>30</v>
          </cell>
          <cell r="GH52">
            <v>30</v>
          </cell>
          <cell r="GI52">
            <v>25</v>
          </cell>
          <cell r="GJ52">
            <v>35</v>
          </cell>
          <cell r="GK52">
            <v>20</v>
          </cell>
          <cell r="GL52">
            <v>355</v>
          </cell>
          <cell r="GM52">
            <v>175</v>
          </cell>
          <cell r="GN52">
            <v>35</v>
          </cell>
          <cell r="GO52">
            <v>30</v>
          </cell>
          <cell r="GP52">
            <v>35</v>
          </cell>
          <cell r="GQ52">
            <v>35</v>
          </cell>
          <cell r="GR52">
            <v>45</v>
          </cell>
          <cell r="GS52">
            <v>180</v>
          </cell>
          <cell r="GT52">
            <v>35</v>
          </cell>
          <cell r="GU52">
            <v>25</v>
          </cell>
          <cell r="GV52">
            <v>35</v>
          </cell>
          <cell r="GW52">
            <v>50</v>
          </cell>
          <cell r="GX52">
            <v>40</v>
          </cell>
          <cell r="GY52">
            <v>495</v>
          </cell>
          <cell r="GZ52">
            <v>235</v>
          </cell>
          <cell r="HA52">
            <v>45</v>
          </cell>
          <cell r="HB52">
            <v>50</v>
          </cell>
          <cell r="HC52">
            <v>55</v>
          </cell>
          <cell r="HD52">
            <v>40</v>
          </cell>
          <cell r="HE52">
            <v>45</v>
          </cell>
          <cell r="HF52">
            <v>260</v>
          </cell>
          <cell r="HG52">
            <v>45</v>
          </cell>
          <cell r="HH52">
            <v>50</v>
          </cell>
          <cell r="HI52">
            <v>50</v>
          </cell>
          <cell r="HJ52">
            <v>50</v>
          </cell>
          <cell r="HK52">
            <v>60</v>
          </cell>
          <cell r="HL52">
            <v>640</v>
          </cell>
          <cell r="HM52">
            <v>235</v>
          </cell>
          <cell r="HN52">
            <v>35</v>
          </cell>
          <cell r="HO52">
            <v>55</v>
          </cell>
          <cell r="HP52">
            <v>50</v>
          </cell>
          <cell r="HQ52">
            <v>55</v>
          </cell>
          <cell r="HR52">
            <v>35</v>
          </cell>
          <cell r="HS52">
            <v>205</v>
          </cell>
          <cell r="HT52">
            <v>40</v>
          </cell>
          <cell r="HU52">
            <v>45</v>
          </cell>
          <cell r="HV52">
            <v>40</v>
          </cell>
          <cell r="HW52">
            <v>35</v>
          </cell>
          <cell r="HX52">
            <v>50</v>
          </cell>
          <cell r="HY52">
            <v>195</v>
          </cell>
          <cell r="HZ52">
            <v>30</v>
          </cell>
          <cell r="IA52">
            <v>40</v>
          </cell>
          <cell r="IB52">
            <v>45</v>
          </cell>
          <cell r="IC52">
            <v>40</v>
          </cell>
          <cell r="ID52">
            <v>40</v>
          </cell>
          <cell r="IE52">
            <v>355</v>
          </cell>
          <cell r="IF52">
            <v>155</v>
          </cell>
          <cell r="IG52">
            <v>30</v>
          </cell>
          <cell r="IH52">
            <v>30</v>
          </cell>
          <cell r="II52">
            <v>25</v>
          </cell>
          <cell r="IJ52">
            <v>35</v>
          </cell>
          <cell r="IK52">
            <v>35</v>
          </cell>
          <cell r="IL52">
            <v>135</v>
          </cell>
          <cell r="IM52">
            <v>30</v>
          </cell>
          <cell r="IN52">
            <v>25</v>
          </cell>
          <cell r="IO52">
            <v>30</v>
          </cell>
          <cell r="IP52">
            <v>25</v>
          </cell>
          <cell r="IQ52">
            <v>20</v>
          </cell>
          <cell r="IR52">
            <v>55</v>
          </cell>
          <cell r="IS52">
            <v>15</v>
          </cell>
          <cell r="IT52">
            <v>20</v>
          </cell>
          <cell r="IU52">
            <v>5</v>
          </cell>
          <cell r="IV52">
            <v>10</v>
          </cell>
          <cell r="IW52">
            <v>5</v>
          </cell>
          <cell r="IX52">
            <v>5903004</v>
          </cell>
          <cell r="IY52">
            <v>15</v>
          </cell>
          <cell r="IZ52">
            <v>0</v>
          </cell>
          <cell r="JA52">
            <v>5</v>
          </cell>
          <cell r="JB52">
            <v>0</v>
          </cell>
          <cell r="JC52">
            <v>0</v>
          </cell>
          <cell r="JD52">
            <v>5</v>
          </cell>
          <cell r="JE52">
            <v>0</v>
          </cell>
          <cell r="JF52">
            <v>56.5</v>
          </cell>
        </row>
        <row r="53">
          <cell r="A53">
            <v>5905009</v>
          </cell>
          <cell r="B53" t="str">
            <v>Montrose</v>
          </cell>
          <cell r="C53">
            <v>520</v>
          </cell>
          <cell r="D53">
            <v>75</v>
          </cell>
          <cell r="E53">
            <v>15</v>
          </cell>
          <cell r="F53">
            <v>5</v>
          </cell>
          <cell r="G53">
            <v>0</v>
          </cell>
          <cell r="H53">
            <v>5</v>
          </cell>
          <cell r="I53">
            <v>5</v>
          </cell>
          <cell r="J53">
            <v>0</v>
          </cell>
          <cell r="K53">
            <v>25</v>
          </cell>
          <cell r="L53">
            <v>5</v>
          </cell>
          <cell r="M53">
            <v>5</v>
          </cell>
          <cell r="N53">
            <v>5</v>
          </cell>
          <cell r="O53">
            <v>5</v>
          </cell>
          <cell r="P53">
            <v>10</v>
          </cell>
          <cell r="Q53">
            <v>35</v>
          </cell>
          <cell r="R53">
            <v>5</v>
          </cell>
          <cell r="S53">
            <v>10</v>
          </cell>
          <cell r="T53">
            <v>10</v>
          </cell>
          <cell r="U53">
            <v>5</v>
          </cell>
          <cell r="V53">
            <v>5</v>
          </cell>
          <cell r="W53">
            <v>70</v>
          </cell>
          <cell r="X53">
            <v>50</v>
          </cell>
          <cell r="Y53">
            <v>10</v>
          </cell>
          <cell r="Z53">
            <v>5</v>
          </cell>
          <cell r="AA53">
            <v>15</v>
          </cell>
          <cell r="AB53">
            <v>10</v>
          </cell>
          <cell r="AC53">
            <v>10</v>
          </cell>
          <cell r="AD53">
            <v>20</v>
          </cell>
          <cell r="AE53">
            <v>5</v>
          </cell>
          <cell r="AF53">
            <v>5</v>
          </cell>
          <cell r="AG53">
            <v>5</v>
          </cell>
          <cell r="AH53">
            <v>0</v>
          </cell>
          <cell r="AI53">
            <v>0</v>
          </cell>
          <cell r="AJ53">
            <v>40</v>
          </cell>
          <cell r="AK53">
            <v>25</v>
          </cell>
          <cell r="AL53">
            <v>0</v>
          </cell>
          <cell r="AM53">
            <v>5</v>
          </cell>
          <cell r="AN53">
            <v>10</v>
          </cell>
          <cell r="AO53">
            <v>10</v>
          </cell>
          <cell r="AP53">
            <v>5</v>
          </cell>
          <cell r="AQ53">
            <v>15</v>
          </cell>
          <cell r="AR53">
            <v>5</v>
          </cell>
          <cell r="AS53">
            <v>5</v>
          </cell>
          <cell r="AT53">
            <v>0</v>
          </cell>
          <cell r="AU53">
            <v>5</v>
          </cell>
          <cell r="AV53">
            <v>0</v>
          </cell>
          <cell r="AW53">
            <v>40</v>
          </cell>
          <cell r="AX53">
            <v>25</v>
          </cell>
          <cell r="AY53">
            <v>0</v>
          </cell>
          <cell r="AZ53">
            <v>5</v>
          </cell>
          <cell r="BA53">
            <v>0</v>
          </cell>
          <cell r="BB53">
            <v>5</v>
          </cell>
          <cell r="BC53">
            <v>5</v>
          </cell>
          <cell r="BD53">
            <v>15</v>
          </cell>
          <cell r="BE53">
            <v>5</v>
          </cell>
          <cell r="BF53">
            <v>0</v>
          </cell>
          <cell r="BG53">
            <v>10</v>
          </cell>
          <cell r="BH53">
            <v>0</v>
          </cell>
          <cell r="BI53">
            <v>5</v>
          </cell>
          <cell r="BJ53">
            <v>90</v>
          </cell>
          <cell r="BK53">
            <v>35</v>
          </cell>
          <cell r="BL53">
            <v>10</v>
          </cell>
          <cell r="BM53">
            <v>10</v>
          </cell>
          <cell r="BN53">
            <v>5</v>
          </cell>
          <cell r="BO53">
            <v>10</v>
          </cell>
          <cell r="BP53">
            <v>5</v>
          </cell>
          <cell r="BQ53">
            <v>55</v>
          </cell>
          <cell r="BR53">
            <v>10</v>
          </cell>
          <cell r="BS53">
            <v>10</v>
          </cell>
          <cell r="BT53">
            <v>10</v>
          </cell>
          <cell r="BU53">
            <v>15</v>
          </cell>
          <cell r="BV53">
            <v>15</v>
          </cell>
          <cell r="BW53">
            <v>110</v>
          </cell>
          <cell r="BX53">
            <v>65</v>
          </cell>
          <cell r="BY53">
            <v>15</v>
          </cell>
          <cell r="BZ53">
            <v>15</v>
          </cell>
          <cell r="CA53">
            <v>15</v>
          </cell>
          <cell r="CB53">
            <v>20</v>
          </cell>
          <cell r="CC53">
            <v>10</v>
          </cell>
          <cell r="CD53">
            <v>45</v>
          </cell>
          <cell r="CE53">
            <v>5</v>
          </cell>
          <cell r="CF53">
            <v>5</v>
          </cell>
          <cell r="CG53">
            <v>10</v>
          </cell>
          <cell r="CH53">
            <v>15</v>
          </cell>
          <cell r="CI53">
            <v>10</v>
          </cell>
          <cell r="CJ53">
            <v>70</v>
          </cell>
          <cell r="CK53">
            <v>30</v>
          </cell>
          <cell r="CL53">
            <v>10</v>
          </cell>
          <cell r="CM53">
            <v>5</v>
          </cell>
          <cell r="CN53">
            <v>5</v>
          </cell>
          <cell r="CO53">
            <v>5</v>
          </cell>
          <cell r="CP53">
            <v>0</v>
          </cell>
          <cell r="CQ53">
            <v>30</v>
          </cell>
          <cell r="CR53">
            <v>5</v>
          </cell>
          <cell r="CS53">
            <v>5</v>
          </cell>
          <cell r="CT53">
            <v>5</v>
          </cell>
          <cell r="CU53">
            <v>5</v>
          </cell>
          <cell r="CV53">
            <v>0</v>
          </cell>
          <cell r="CW53">
            <v>15</v>
          </cell>
          <cell r="CX53">
            <v>0</v>
          </cell>
          <cell r="CY53">
            <v>5</v>
          </cell>
          <cell r="CZ53">
            <v>0</v>
          </cell>
          <cell r="DA53">
            <v>0</v>
          </cell>
          <cell r="DB53">
            <v>10</v>
          </cell>
          <cell r="DC53">
            <v>20</v>
          </cell>
          <cell r="DD53">
            <v>20</v>
          </cell>
          <cell r="DE53">
            <v>5</v>
          </cell>
          <cell r="DF53">
            <v>0</v>
          </cell>
          <cell r="DG53">
            <v>5</v>
          </cell>
          <cell r="DH53">
            <v>0</v>
          </cell>
          <cell r="DI53">
            <v>5</v>
          </cell>
          <cell r="DJ53">
            <v>10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50.1</v>
          </cell>
          <cell r="EE53">
            <v>510</v>
          </cell>
          <cell r="EF53">
            <v>65</v>
          </cell>
          <cell r="EG53">
            <v>25</v>
          </cell>
          <cell r="EH53">
            <v>5</v>
          </cell>
          <cell r="EI53">
            <v>5</v>
          </cell>
          <cell r="EJ53">
            <v>5</v>
          </cell>
          <cell r="EK53">
            <v>5</v>
          </cell>
          <cell r="EL53">
            <v>5</v>
          </cell>
          <cell r="EM53">
            <v>10</v>
          </cell>
          <cell r="EN53">
            <v>0</v>
          </cell>
          <cell r="EO53">
            <v>0</v>
          </cell>
          <cell r="EP53">
            <v>0</v>
          </cell>
          <cell r="EQ53">
            <v>0</v>
          </cell>
          <cell r="ER53">
            <v>5</v>
          </cell>
          <cell r="ES53">
            <v>30</v>
          </cell>
          <cell r="ET53">
            <v>5</v>
          </cell>
          <cell r="EU53">
            <v>0</v>
          </cell>
          <cell r="EV53">
            <v>5</v>
          </cell>
          <cell r="EW53">
            <v>5</v>
          </cell>
          <cell r="EX53">
            <v>10</v>
          </cell>
          <cell r="EY53">
            <v>65</v>
          </cell>
          <cell r="EZ53">
            <v>30</v>
          </cell>
          <cell r="FA53">
            <v>5</v>
          </cell>
          <cell r="FB53">
            <v>10</v>
          </cell>
          <cell r="FC53">
            <v>5</v>
          </cell>
          <cell r="FD53">
            <v>0</v>
          </cell>
          <cell r="FE53">
            <v>5</v>
          </cell>
          <cell r="FF53">
            <v>35</v>
          </cell>
          <cell r="FG53">
            <v>5</v>
          </cell>
          <cell r="FH53">
            <v>10</v>
          </cell>
          <cell r="FI53">
            <v>5</v>
          </cell>
          <cell r="FJ53">
            <v>5</v>
          </cell>
          <cell r="FK53">
            <v>5</v>
          </cell>
          <cell r="FL53">
            <v>30</v>
          </cell>
          <cell r="FM53">
            <v>20</v>
          </cell>
          <cell r="FN53">
            <v>5</v>
          </cell>
          <cell r="FO53">
            <v>5</v>
          </cell>
          <cell r="FP53">
            <v>5</v>
          </cell>
          <cell r="FQ53">
            <v>5</v>
          </cell>
          <cell r="FR53">
            <v>5</v>
          </cell>
          <cell r="FS53">
            <v>15</v>
          </cell>
          <cell r="FT53">
            <v>5</v>
          </cell>
          <cell r="FU53">
            <v>0</v>
          </cell>
          <cell r="FV53">
            <v>5</v>
          </cell>
          <cell r="FW53">
            <v>0</v>
          </cell>
          <cell r="FX53">
            <v>5</v>
          </cell>
          <cell r="FY53">
            <v>60</v>
          </cell>
          <cell r="FZ53">
            <v>20</v>
          </cell>
          <cell r="GA53">
            <v>0</v>
          </cell>
          <cell r="GB53">
            <v>5</v>
          </cell>
          <cell r="GC53">
            <v>0</v>
          </cell>
          <cell r="GD53">
            <v>5</v>
          </cell>
          <cell r="GE53">
            <v>0</v>
          </cell>
          <cell r="GF53">
            <v>40</v>
          </cell>
          <cell r="GG53">
            <v>0</v>
          </cell>
          <cell r="GH53">
            <v>5</v>
          </cell>
          <cell r="GI53">
            <v>5</v>
          </cell>
          <cell r="GJ53">
            <v>10</v>
          </cell>
          <cell r="GK53">
            <v>15</v>
          </cell>
          <cell r="GL53">
            <v>95</v>
          </cell>
          <cell r="GM53">
            <v>40</v>
          </cell>
          <cell r="GN53">
            <v>5</v>
          </cell>
          <cell r="GO53">
            <v>5</v>
          </cell>
          <cell r="GP53">
            <v>10</v>
          </cell>
          <cell r="GQ53">
            <v>10</v>
          </cell>
          <cell r="GR53">
            <v>10</v>
          </cell>
          <cell r="GS53">
            <v>55</v>
          </cell>
          <cell r="GT53">
            <v>15</v>
          </cell>
          <cell r="GU53">
            <v>10</v>
          </cell>
          <cell r="GV53">
            <v>15</v>
          </cell>
          <cell r="GW53">
            <v>10</v>
          </cell>
          <cell r="GX53">
            <v>15</v>
          </cell>
          <cell r="GY53">
            <v>105</v>
          </cell>
          <cell r="GZ53">
            <v>55</v>
          </cell>
          <cell r="HA53">
            <v>10</v>
          </cell>
          <cell r="HB53">
            <v>20</v>
          </cell>
          <cell r="HC53">
            <v>10</v>
          </cell>
          <cell r="HD53">
            <v>5</v>
          </cell>
          <cell r="HE53">
            <v>15</v>
          </cell>
          <cell r="HF53">
            <v>50</v>
          </cell>
          <cell r="HG53">
            <v>15</v>
          </cell>
          <cell r="HH53">
            <v>5</v>
          </cell>
          <cell r="HI53">
            <v>10</v>
          </cell>
          <cell r="HJ53">
            <v>5</v>
          </cell>
          <cell r="HK53">
            <v>10</v>
          </cell>
          <cell r="HL53">
            <v>80</v>
          </cell>
          <cell r="HM53">
            <v>35</v>
          </cell>
          <cell r="HN53">
            <v>10</v>
          </cell>
          <cell r="HO53">
            <v>0</v>
          </cell>
          <cell r="HP53">
            <v>5</v>
          </cell>
          <cell r="HQ53">
            <v>10</v>
          </cell>
          <cell r="HR53">
            <v>5</v>
          </cell>
          <cell r="HS53">
            <v>25</v>
          </cell>
          <cell r="HT53">
            <v>0</v>
          </cell>
          <cell r="HU53">
            <v>5</v>
          </cell>
          <cell r="HV53">
            <v>5</v>
          </cell>
          <cell r="HW53">
            <v>5</v>
          </cell>
          <cell r="HX53">
            <v>5</v>
          </cell>
          <cell r="HY53">
            <v>15</v>
          </cell>
          <cell r="HZ53">
            <v>5</v>
          </cell>
          <cell r="IA53">
            <v>5</v>
          </cell>
          <cell r="IB53">
            <v>0</v>
          </cell>
          <cell r="IC53">
            <v>0</v>
          </cell>
          <cell r="ID53">
            <v>5</v>
          </cell>
          <cell r="IE53">
            <v>20</v>
          </cell>
          <cell r="IF53">
            <v>10</v>
          </cell>
          <cell r="IG53">
            <v>0</v>
          </cell>
          <cell r="IH53">
            <v>5</v>
          </cell>
          <cell r="II53">
            <v>0</v>
          </cell>
          <cell r="IJ53">
            <v>5</v>
          </cell>
          <cell r="IK53">
            <v>0</v>
          </cell>
          <cell r="IL53">
            <v>5</v>
          </cell>
          <cell r="IM53">
            <v>0</v>
          </cell>
          <cell r="IN53">
            <v>0</v>
          </cell>
          <cell r="IO53">
            <v>0</v>
          </cell>
          <cell r="IP53">
            <v>0</v>
          </cell>
          <cell r="IQ53">
            <v>5</v>
          </cell>
          <cell r="IR53">
            <v>0</v>
          </cell>
          <cell r="IS53">
            <v>0</v>
          </cell>
          <cell r="IT53">
            <v>0</v>
          </cell>
          <cell r="IU53">
            <v>0</v>
          </cell>
          <cell r="IV53">
            <v>5</v>
          </cell>
          <cell r="IW53">
            <v>0</v>
          </cell>
          <cell r="IX53">
            <v>5905009</v>
          </cell>
          <cell r="IY53">
            <v>0</v>
          </cell>
          <cell r="IZ53">
            <v>0</v>
          </cell>
          <cell r="JA53">
            <v>0</v>
          </cell>
          <cell r="JB53">
            <v>0</v>
          </cell>
          <cell r="JC53">
            <v>0</v>
          </cell>
          <cell r="JD53">
            <v>0</v>
          </cell>
          <cell r="JE53">
            <v>0</v>
          </cell>
          <cell r="JF53">
            <v>50</v>
          </cell>
        </row>
        <row r="54">
          <cell r="A54">
            <v>5903807</v>
          </cell>
          <cell r="B54" t="str">
            <v>Creston 1</v>
          </cell>
          <cell r="C54">
            <v>60</v>
          </cell>
          <cell r="D54">
            <v>15</v>
          </cell>
          <cell r="E54">
            <v>5</v>
          </cell>
          <cell r="F54">
            <v>0</v>
          </cell>
          <cell r="G54">
            <v>0</v>
          </cell>
          <cell r="H54">
            <v>0</v>
          </cell>
          <cell r="I54">
            <v>5</v>
          </cell>
          <cell r="J54">
            <v>0</v>
          </cell>
          <cell r="K54">
            <v>0</v>
          </cell>
          <cell r="L54">
            <v>5</v>
          </cell>
          <cell r="M54">
            <v>0</v>
          </cell>
          <cell r="N54">
            <v>0</v>
          </cell>
          <cell r="O54">
            <v>0</v>
          </cell>
          <cell r="P54">
            <v>5</v>
          </cell>
          <cell r="Q54">
            <v>10</v>
          </cell>
          <cell r="R54">
            <v>5</v>
          </cell>
          <cell r="S54">
            <v>0</v>
          </cell>
          <cell r="T54">
            <v>0</v>
          </cell>
          <cell r="U54">
            <v>0</v>
          </cell>
          <cell r="V54">
            <v>5</v>
          </cell>
          <cell r="W54">
            <v>10</v>
          </cell>
          <cell r="X54">
            <v>10</v>
          </cell>
          <cell r="Y54">
            <v>5</v>
          </cell>
          <cell r="Z54">
            <v>0</v>
          </cell>
          <cell r="AA54">
            <v>5</v>
          </cell>
          <cell r="AB54">
            <v>5</v>
          </cell>
          <cell r="AC54">
            <v>0</v>
          </cell>
          <cell r="AD54">
            <v>5</v>
          </cell>
          <cell r="AE54">
            <v>0</v>
          </cell>
          <cell r="AF54">
            <v>0</v>
          </cell>
          <cell r="AG54">
            <v>0</v>
          </cell>
          <cell r="AH54">
            <v>0</v>
          </cell>
          <cell r="AI54">
            <v>0</v>
          </cell>
          <cell r="AJ54">
            <v>5</v>
          </cell>
          <cell r="AK54">
            <v>5</v>
          </cell>
          <cell r="AL54">
            <v>0</v>
          </cell>
          <cell r="AM54">
            <v>0</v>
          </cell>
          <cell r="AN54">
            <v>0</v>
          </cell>
          <cell r="AO54">
            <v>0</v>
          </cell>
          <cell r="AP54">
            <v>0</v>
          </cell>
          <cell r="AQ54">
            <v>0</v>
          </cell>
          <cell r="AR54">
            <v>0</v>
          </cell>
          <cell r="AS54">
            <v>0</v>
          </cell>
          <cell r="AT54">
            <v>0</v>
          </cell>
          <cell r="AU54">
            <v>0</v>
          </cell>
          <cell r="AV54">
            <v>5</v>
          </cell>
          <cell r="AW54">
            <v>15</v>
          </cell>
          <cell r="AX54">
            <v>10</v>
          </cell>
          <cell r="AY54">
            <v>5</v>
          </cell>
          <cell r="AZ54">
            <v>0</v>
          </cell>
          <cell r="BA54">
            <v>0</v>
          </cell>
          <cell r="BB54">
            <v>5</v>
          </cell>
          <cell r="BC54">
            <v>0</v>
          </cell>
          <cell r="BD54">
            <v>5</v>
          </cell>
          <cell r="BE54">
            <v>0</v>
          </cell>
          <cell r="BF54">
            <v>5</v>
          </cell>
          <cell r="BG54">
            <v>0</v>
          </cell>
          <cell r="BH54">
            <v>0</v>
          </cell>
          <cell r="BI54">
            <v>0</v>
          </cell>
          <cell r="BJ54">
            <v>0</v>
          </cell>
          <cell r="BK54">
            <v>0</v>
          </cell>
          <cell r="BL54">
            <v>0</v>
          </cell>
          <cell r="BM54">
            <v>0</v>
          </cell>
          <cell r="BN54">
            <v>0</v>
          </cell>
          <cell r="BO54">
            <v>0</v>
          </cell>
          <cell r="BP54">
            <v>0</v>
          </cell>
          <cell r="BQ54">
            <v>5</v>
          </cell>
          <cell r="BR54">
            <v>0</v>
          </cell>
          <cell r="BS54">
            <v>0</v>
          </cell>
          <cell r="BT54">
            <v>0</v>
          </cell>
          <cell r="BU54">
            <v>0</v>
          </cell>
          <cell r="BV54">
            <v>0</v>
          </cell>
          <cell r="BW54">
            <v>5</v>
          </cell>
          <cell r="BX54">
            <v>5</v>
          </cell>
          <cell r="BY54">
            <v>0</v>
          </cell>
          <cell r="BZ54">
            <v>0</v>
          </cell>
          <cell r="CA54">
            <v>0</v>
          </cell>
          <cell r="CB54">
            <v>5</v>
          </cell>
          <cell r="CC54">
            <v>0</v>
          </cell>
          <cell r="CD54">
            <v>0</v>
          </cell>
          <cell r="CE54">
            <v>0</v>
          </cell>
          <cell r="CF54">
            <v>0</v>
          </cell>
          <cell r="CG54">
            <v>0</v>
          </cell>
          <cell r="CH54">
            <v>0</v>
          </cell>
          <cell r="CI54">
            <v>0</v>
          </cell>
          <cell r="CJ54">
            <v>5</v>
          </cell>
          <cell r="CK54">
            <v>0</v>
          </cell>
          <cell r="CL54">
            <v>0</v>
          </cell>
          <cell r="CM54">
            <v>5</v>
          </cell>
          <cell r="CN54">
            <v>0</v>
          </cell>
          <cell r="CO54">
            <v>0</v>
          </cell>
          <cell r="CP54">
            <v>0</v>
          </cell>
          <cell r="CQ54">
            <v>0</v>
          </cell>
          <cell r="CR54">
            <v>0</v>
          </cell>
          <cell r="CS54">
            <v>0</v>
          </cell>
          <cell r="CT54">
            <v>0</v>
          </cell>
          <cell r="CU54">
            <v>5</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29.5</v>
          </cell>
          <cell r="EE54">
            <v>55</v>
          </cell>
          <cell r="EF54">
            <v>15</v>
          </cell>
          <cell r="EG54">
            <v>5</v>
          </cell>
          <cell r="EH54">
            <v>5</v>
          </cell>
          <cell r="EI54">
            <v>0</v>
          </cell>
          <cell r="EJ54">
            <v>0</v>
          </cell>
          <cell r="EK54">
            <v>0</v>
          </cell>
          <cell r="EL54">
            <v>0</v>
          </cell>
          <cell r="EM54">
            <v>5</v>
          </cell>
          <cell r="EN54">
            <v>0</v>
          </cell>
          <cell r="EO54">
            <v>0</v>
          </cell>
          <cell r="EP54">
            <v>0</v>
          </cell>
          <cell r="EQ54">
            <v>0</v>
          </cell>
          <cell r="ER54">
            <v>0</v>
          </cell>
          <cell r="ES54">
            <v>10</v>
          </cell>
          <cell r="ET54">
            <v>0</v>
          </cell>
          <cell r="EU54">
            <v>0</v>
          </cell>
          <cell r="EV54">
            <v>0</v>
          </cell>
          <cell r="EW54">
            <v>0</v>
          </cell>
          <cell r="EX54">
            <v>5</v>
          </cell>
          <cell r="EY54">
            <v>10</v>
          </cell>
          <cell r="EZ54">
            <v>10</v>
          </cell>
          <cell r="FA54">
            <v>0</v>
          </cell>
          <cell r="FB54">
            <v>5</v>
          </cell>
          <cell r="FC54">
            <v>0</v>
          </cell>
          <cell r="FD54">
            <v>0</v>
          </cell>
          <cell r="FE54">
            <v>0</v>
          </cell>
          <cell r="FF54">
            <v>5</v>
          </cell>
          <cell r="FG54">
            <v>0</v>
          </cell>
          <cell r="FH54">
            <v>0</v>
          </cell>
          <cell r="FI54">
            <v>0</v>
          </cell>
          <cell r="FJ54">
            <v>0</v>
          </cell>
          <cell r="FK54">
            <v>0</v>
          </cell>
          <cell r="FL54">
            <v>5</v>
          </cell>
          <cell r="FM54">
            <v>0</v>
          </cell>
          <cell r="FN54">
            <v>0</v>
          </cell>
          <cell r="FO54">
            <v>0</v>
          </cell>
          <cell r="FP54">
            <v>0</v>
          </cell>
          <cell r="FQ54">
            <v>5</v>
          </cell>
          <cell r="FR54">
            <v>0</v>
          </cell>
          <cell r="FS54">
            <v>5</v>
          </cell>
          <cell r="FT54">
            <v>0</v>
          </cell>
          <cell r="FU54">
            <v>5</v>
          </cell>
          <cell r="FV54">
            <v>0</v>
          </cell>
          <cell r="FW54">
            <v>0</v>
          </cell>
          <cell r="FX54">
            <v>0</v>
          </cell>
          <cell r="FY54">
            <v>15</v>
          </cell>
          <cell r="FZ54">
            <v>10</v>
          </cell>
          <cell r="GA54">
            <v>0</v>
          </cell>
          <cell r="GB54">
            <v>0</v>
          </cell>
          <cell r="GC54">
            <v>0</v>
          </cell>
          <cell r="GD54">
            <v>0</v>
          </cell>
          <cell r="GE54">
            <v>0</v>
          </cell>
          <cell r="GF54">
            <v>0</v>
          </cell>
          <cell r="GG54">
            <v>0</v>
          </cell>
          <cell r="GH54">
            <v>0</v>
          </cell>
          <cell r="GI54">
            <v>5</v>
          </cell>
          <cell r="GJ54">
            <v>0</v>
          </cell>
          <cell r="GK54">
            <v>0</v>
          </cell>
          <cell r="GL54">
            <v>10</v>
          </cell>
          <cell r="GM54">
            <v>5</v>
          </cell>
          <cell r="GN54">
            <v>0</v>
          </cell>
          <cell r="GO54">
            <v>0</v>
          </cell>
          <cell r="GP54">
            <v>0</v>
          </cell>
          <cell r="GQ54">
            <v>0</v>
          </cell>
          <cell r="GR54">
            <v>5</v>
          </cell>
          <cell r="GS54">
            <v>5</v>
          </cell>
          <cell r="GT54">
            <v>0</v>
          </cell>
          <cell r="GU54">
            <v>5</v>
          </cell>
          <cell r="GV54">
            <v>0</v>
          </cell>
          <cell r="GW54">
            <v>0</v>
          </cell>
          <cell r="GX54">
            <v>0</v>
          </cell>
          <cell r="GY54">
            <v>5</v>
          </cell>
          <cell r="GZ54">
            <v>0</v>
          </cell>
          <cell r="HA54">
            <v>0</v>
          </cell>
          <cell r="HB54">
            <v>0</v>
          </cell>
          <cell r="HC54">
            <v>0</v>
          </cell>
          <cell r="HD54">
            <v>0</v>
          </cell>
          <cell r="HE54">
            <v>5</v>
          </cell>
          <cell r="HF54">
            <v>0</v>
          </cell>
          <cell r="HG54">
            <v>0</v>
          </cell>
          <cell r="HH54">
            <v>0</v>
          </cell>
          <cell r="HI54">
            <v>0</v>
          </cell>
          <cell r="HJ54">
            <v>5</v>
          </cell>
          <cell r="HK54">
            <v>0</v>
          </cell>
          <cell r="HL54">
            <v>5</v>
          </cell>
          <cell r="HM54">
            <v>0</v>
          </cell>
          <cell r="HN54">
            <v>0</v>
          </cell>
          <cell r="HO54">
            <v>0</v>
          </cell>
          <cell r="HP54">
            <v>5</v>
          </cell>
          <cell r="HQ54">
            <v>0</v>
          </cell>
          <cell r="HR54">
            <v>0</v>
          </cell>
          <cell r="HS54">
            <v>0</v>
          </cell>
          <cell r="HT54">
            <v>0</v>
          </cell>
          <cell r="HU54">
            <v>5</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5903807</v>
          </cell>
          <cell r="IY54">
            <v>0</v>
          </cell>
          <cell r="IZ54">
            <v>0</v>
          </cell>
          <cell r="JA54">
            <v>0</v>
          </cell>
          <cell r="JB54">
            <v>0</v>
          </cell>
          <cell r="JC54">
            <v>0</v>
          </cell>
          <cell r="JD54">
            <v>0</v>
          </cell>
          <cell r="JE54">
            <v>0</v>
          </cell>
          <cell r="JF54">
            <v>33.5</v>
          </cell>
        </row>
        <row r="55">
          <cell r="A55">
            <v>5953012</v>
          </cell>
          <cell r="B55" t="str">
            <v>McBride</v>
          </cell>
          <cell r="C55">
            <v>290</v>
          </cell>
          <cell r="D55">
            <v>55</v>
          </cell>
          <cell r="E55">
            <v>20</v>
          </cell>
          <cell r="F55">
            <v>5</v>
          </cell>
          <cell r="G55">
            <v>0</v>
          </cell>
          <cell r="H55">
            <v>0</v>
          </cell>
          <cell r="I55">
            <v>5</v>
          </cell>
          <cell r="J55">
            <v>5</v>
          </cell>
          <cell r="K55">
            <v>20</v>
          </cell>
          <cell r="L55">
            <v>5</v>
          </cell>
          <cell r="M55">
            <v>5</v>
          </cell>
          <cell r="N55">
            <v>5</v>
          </cell>
          <cell r="O55">
            <v>0</v>
          </cell>
          <cell r="P55">
            <v>5</v>
          </cell>
          <cell r="Q55">
            <v>20</v>
          </cell>
          <cell r="R55">
            <v>5</v>
          </cell>
          <cell r="S55">
            <v>0</v>
          </cell>
          <cell r="T55">
            <v>5</v>
          </cell>
          <cell r="U55">
            <v>0</v>
          </cell>
          <cell r="V55">
            <v>5</v>
          </cell>
          <cell r="W55">
            <v>30</v>
          </cell>
          <cell r="X55">
            <v>25</v>
          </cell>
          <cell r="Y55">
            <v>5</v>
          </cell>
          <cell r="Z55">
            <v>5</v>
          </cell>
          <cell r="AA55">
            <v>10</v>
          </cell>
          <cell r="AB55">
            <v>5</v>
          </cell>
          <cell r="AC55">
            <v>5</v>
          </cell>
          <cell r="AD55">
            <v>10</v>
          </cell>
          <cell r="AE55">
            <v>5</v>
          </cell>
          <cell r="AF55">
            <v>0</v>
          </cell>
          <cell r="AG55">
            <v>5</v>
          </cell>
          <cell r="AH55">
            <v>0</v>
          </cell>
          <cell r="AI55">
            <v>0</v>
          </cell>
          <cell r="AJ55">
            <v>40</v>
          </cell>
          <cell r="AK55">
            <v>15</v>
          </cell>
          <cell r="AL55">
            <v>0</v>
          </cell>
          <cell r="AM55">
            <v>0</v>
          </cell>
          <cell r="AN55">
            <v>5</v>
          </cell>
          <cell r="AO55">
            <v>5</v>
          </cell>
          <cell r="AP55">
            <v>5</v>
          </cell>
          <cell r="AQ55">
            <v>20</v>
          </cell>
          <cell r="AR55">
            <v>5</v>
          </cell>
          <cell r="AS55">
            <v>5</v>
          </cell>
          <cell r="AT55">
            <v>5</v>
          </cell>
          <cell r="AU55">
            <v>5</v>
          </cell>
          <cell r="AV55">
            <v>5</v>
          </cell>
          <cell r="AW55">
            <v>25</v>
          </cell>
          <cell r="AX55">
            <v>10</v>
          </cell>
          <cell r="AY55">
            <v>0</v>
          </cell>
          <cell r="AZ55">
            <v>0</v>
          </cell>
          <cell r="BA55">
            <v>0</v>
          </cell>
          <cell r="BB55">
            <v>0</v>
          </cell>
          <cell r="BC55">
            <v>0</v>
          </cell>
          <cell r="BD55">
            <v>15</v>
          </cell>
          <cell r="BE55">
            <v>5</v>
          </cell>
          <cell r="BF55">
            <v>0</v>
          </cell>
          <cell r="BG55">
            <v>0</v>
          </cell>
          <cell r="BH55">
            <v>5</v>
          </cell>
          <cell r="BI55">
            <v>5</v>
          </cell>
          <cell r="BJ55">
            <v>45</v>
          </cell>
          <cell r="BK55">
            <v>20</v>
          </cell>
          <cell r="BL55">
            <v>5</v>
          </cell>
          <cell r="BM55">
            <v>5</v>
          </cell>
          <cell r="BN55">
            <v>5</v>
          </cell>
          <cell r="BO55">
            <v>5</v>
          </cell>
          <cell r="BP55">
            <v>5</v>
          </cell>
          <cell r="BQ55">
            <v>20</v>
          </cell>
          <cell r="BR55">
            <v>5</v>
          </cell>
          <cell r="BS55">
            <v>5</v>
          </cell>
          <cell r="BT55">
            <v>5</v>
          </cell>
          <cell r="BU55">
            <v>0</v>
          </cell>
          <cell r="BV55">
            <v>5</v>
          </cell>
          <cell r="BW55">
            <v>50</v>
          </cell>
          <cell r="BX55">
            <v>30</v>
          </cell>
          <cell r="BY55">
            <v>10</v>
          </cell>
          <cell r="BZ55">
            <v>5</v>
          </cell>
          <cell r="CA55">
            <v>15</v>
          </cell>
          <cell r="CB55">
            <v>0</v>
          </cell>
          <cell r="CC55">
            <v>5</v>
          </cell>
          <cell r="CD55">
            <v>20</v>
          </cell>
          <cell r="CE55">
            <v>0</v>
          </cell>
          <cell r="CF55">
            <v>5</v>
          </cell>
          <cell r="CG55">
            <v>5</v>
          </cell>
          <cell r="CH55">
            <v>10</v>
          </cell>
          <cell r="CI55">
            <v>0</v>
          </cell>
          <cell r="CJ55">
            <v>30</v>
          </cell>
          <cell r="CK55">
            <v>20</v>
          </cell>
          <cell r="CL55">
            <v>5</v>
          </cell>
          <cell r="CM55">
            <v>5</v>
          </cell>
          <cell r="CN55">
            <v>5</v>
          </cell>
          <cell r="CO55">
            <v>5</v>
          </cell>
          <cell r="CP55">
            <v>0</v>
          </cell>
          <cell r="CQ55">
            <v>5</v>
          </cell>
          <cell r="CR55">
            <v>0</v>
          </cell>
          <cell r="CS55">
            <v>0</v>
          </cell>
          <cell r="CT55">
            <v>0</v>
          </cell>
          <cell r="CU55">
            <v>0</v>
          </cell>
          <cell r="CV55">
            <v>0</v>
          </cell>
          <cell r="CW55">
            <v>5</v>
          </cell>
          <cell r="CX55">
            <v>5</v>
          </cell>
          <cell r="CY55">
            <v>0</v>
          </cell>
          <cell r="CZ55">
            <v>0</v>
          </cell>
          <cell r="DA55">
            <v>0</v>
          </cell>
          <cell r="DB55">
            <v>5</v>
          </cell>
          <cell r="DC55">
            <v>5</v>
          </cell>
          <cell r="DD55">
            <v>0</v>
          </cell>
          <cell r="DE55">
            <v>5</v>
          </cell>
          <cell r="DF55">
            <v>0</v>
          </cell>
          <cell r="DG55">
            <v>0</v>
          </cell>
          <cell r="DH55">
            <v>0</v>
          </cell>
          <cell r="DI55">
            <v>0</v>
          </cell>
          <cell r="DJ55">
            <v>5</v>
          </cell>
          <cell r="DK55">
            <v>0</v>
          </cell>
          <cell r="DL55">
            <v>0</v>
          </cell>
          <cell r="DM55">
            <v>0</v>
          </cell>
          <cell r="DN55">
            <v>0</v>
          </cell>
          <cell r="DO55">
            <v>5</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40.1</v>
          </cell>
          <cell r="EE55">
            <v>300</v>
          </cell>
          <cell r="EF55">
            <v>50</v>
          </cell>
          <cell r="EG55">
            <v>15</v>
          </cell>
          <cell r="EH55">
            <v>5</v>
          </cell>
          <cell r="EI55">
            <v>5</v>
          </cell>
          <cell r="EJ55">
            <v>5</v>
          </cell>
          <cell r="EK55">
            <v>0</v>
          </cell>
          <cell r="EL55">
            <v>5</v>
          </cell>
          <cell r="EM55">
            <v>15</v>
          </cell>
          <cell r="EN55">
            <v>0</v>
          </cell>
          <cell r="EO55">
            <v>0</v>
          </cell>
          <cell r="EP55">
            <v>0</v>
          </cell>
          <cell r="EQ55">
            <v>5</v>
          </cell>
          <cell r="ER55">
            <v>5</v>
          </cell>
          <cell r="ES55">
            <v>15</v>
          </cell>
          <cell r="ET55">
            <v>5</v>
          </cell>
          <cell r="EU55">
            <v>0</v>
          </cell>
          <cell r="EV55">
            <v>10</v>
          </cell>
          <cell r="EW55">
            <v>0</v>
          </cell>
          <cell r="EX55">
            <v>5</v>
          </cell>
          <cell r="EY55">
            <v>25</v>
          </cell>
          <cell r="EZ55">
            <v>15</v>
          </cell>
          <cell r="FA55">
            <v>5</v>
          </cell>
          <cell r="FB55">
            <v>0</v>
          </cell>
          <cell r="FC55">
            <v>5</v>
          </cell>
          <cell r="FD55">
            <v>5</v>
          </cell>
          <cell r="FE55">
            <v>0</v>
          </cell>
          <cell r="FF55">
            <v>10</v>
          </cell>
          <cell r="FG55">
            <v>0</v>
          </cell>
          <cell r="FH55">
            <v>0</v>
          </cell>
          <cell r="FI55">
            <v>0</v>
          </cell>
          <cell r="FJ55">
            <v>5</v>
          </cell>
          <cell r="FK55">
            <v>0</v>
          </cell>
          <cell r="FL55">
            <v>30</v>
          </cell>
          <cell r="FM55">
            <v>15</v>
          </cell>
          <cell r="FN55">
            <v>0</v>
          </cell>
          <cell r="FO55">
            <v>5</v>
          </cell>
          <cell r="FP55">
            <v>0</v>
          </cell>
          <cell r="FQ55">
            <v>5</v>
          </cell>
          <cell r="FR55">
            <v>0</v>
          </cell>
          <cell r="FS55">
            <v>20</v>
          </cell>
          <cell r="FT55">
            <v>5</v>
          </cell>
          <cell r="FU55">
            <v>0</v>
          </cell>
          <cell r="FV55">
            <v>0</v>
          </cell>
          <cell r="FW55">
            <v>0</v>
          </cell>
          <cell r="FX55">
            <v>5</v>
          </cell>
          <cell r="FY55">
            <v>35</v>
          </cell>
          <cell r="FZ55">
            <v>15</v>
          </cell>
          <cell r="GA55">
            <v>0</v>
          </cell>
          <cell r="GB55">
            <v>0</v>
          </cell>
          <cell r="GC55">
            <v>0</v>
          </cell>
          <cell r="GD55">
            <v>5</v>
          </cell>
          <cell r="GE55">
            <v>5</v>
          </cell>
          <cell r="GF55">
            <v>20</v>
          </cell>
          <cell r="GG55">
            <v>0</v>
          </cell>
          <cell r="GH55">
            <v>5</v>
          </cell>
          <cell r="GI55">
            <v>5</v>
          </cell>
          <cell r="GJ55">
            <v>5</v>
          </cell>
          <cell r="GK55">
            <v>5</v>
          </cell>
          <cell r="GL55">
            <v>40</v>
          </cell>
          <cell r="GM55">
            <v>20</v>
          </cell>
          <cell r="GN55">
            <v>5</v>
          </cell>
          <cell r="GO55">
            <v>0</v>
          </cell>
          <cell r="GP55">
            <v>5</v>
          </cell>
          <cell r="GQ55">
            <v>5</v>
          </cell>
          <cell r="GR55">
            <v>5</v>
          </cell>
          <cell r="GS55">
            <v>20</v>
          </cell>
          <cell r="GT55">
            <v>5</v>
          </cell>
          <cell r="GU55">
            <v>0</v>
          </cell>
          <cell r="GV55">
            <v>5</v>
          </cell>
          <cell r="GW55">
            <v>10</v>
          </cell>
          <cell r="GX55">
            <v>5</v>
          </cell>
          <cell r="GY55">
            <v>60</v>
          </cell>
          <cell r="GZ55">
            <v>40</v>
          </cell>
          <cell r="HA55">
            <v>5</v>
          </cell>
          <cell r="HB55">
            <v>10</v>
          </cell>
          <cell r="HC55">
            <v>10</v>
          </cell>
          <cell r="HD55">
            <v>5</v>
          </cell>
          <cell r="HE55">
            <v>10</v>
          </cell>
          <cell r="HF55">
            <v>20</v>
          </cell>
          <cell r="HG55">
            <v>10</v>
          </cell>
          <cell r="HH55">
            <v>5</v>
          </cell>
          <cell r="HI55">
            <v>5</v>
          </cell>
          <cell r="HJ55">
            <v>0</v>
          </cell>
          <cell r="HK55">
            <v>5</v>
          </cell>
          <cell r="HL55">
            <v>30</v>
          </cell>
          <cell r="HM55">
            <v>15</v>
          </cell>
          <cell r="HN55">
            <v>0</v>
          </cell>
          <cell r="HO55">
            <v>0</v>
          </cell>
          <cell r="HP55">
            <v>0</v>
          </cell>
          <cell r="HQ55">
            <v>0</v>
          </cell>
          <cell r="HR55">
            <v>5</v>
          </cell>
          <cell r="HS55">
            <v>10</v>
          </cell>
          <cell r="HT55">
            <v>0</v>
          </cell>
          <cell r="HU55">
            <v>5</v>
          </cell>
          <cell r="HV55">
            <v>0</v>
          </cell>
          <cell r="HW55">
            <v>5</v>
          </cell>
          <cell r="HX55">
            <v>0</v>
          </cell>
          <cell r="HY55">
            <v>5</v>
          </cell>
          <cell r="HZ55">
            <v>0</v>
          </cell>
          <cell r="IA55">
            <v>0</v>
          </cell>
          <cell r="IB55">
            <v>0</v>
          </cell>
          <cell r="IC55">
            <v>0</v>
          </cell>
          <cell r="ID55">
            <v>0</v>
          </cell>
          <cell r="IE55">
            <v>25</v>
          </cell>
          <cell r="IF55">
            <v>10</v>
          </cell>
          <cell r="IG55">
            <v>5</v>
          </cell>
          <cell r="IH55">
            <v>0</v>
          </cell>
          <cell r="II55">
            <v>5</v>
          </cell>
          <cell r="IJ55">
            <v>0</v>
          </cell>
          <cell r="IK55">
            <v>5</v>
          </cell>
          <cell r="IL55">
            <v>5</v>
          </cell>
          <cell r="IM55">
            <v>0</v>
          </cell>
          <cell r="IN55">
            <v>0</v>
          </cell>
          <cell r="IO55">
            <v>0</v>
          </cell>
          <cell r="IP55">
            <v>0</v>
          </cell>
          <cell r="IQ55">
            <v>5</v>
          </cell>
          <cell r="IR55">
            <v>10</v>
          </cell>
          <cell r="IS55">
            <v>5</v>
          </cell>
          <cell r="IT55">
            <v>0</v>
          </cell>
          <cell r="IU55">
            <v>0</v>
          </cell>
          <cell r="IV55">
            <v>0</v>
          </cell>
          <cell r="IW55">
            <v>0</v>
          </cell>
          <cell r="IX55">
            <v>5953012</v>
          </cell>
          <cell r="IY55">
            <v>0</v>
          </cell>
          <cell r="IZ55">
            <v>0</v>
          </cell>
          <cell r="JA55">
            <v>0</v>
          </cell>
          <cell r="JB55">
            <v>0</v>
          </cell>
          <cell r="JC55">
            <v>0</v>
          </cell>
          <cell r="JD55">
            <v>0</v>
          </cell>
          <cell r="JE55">
            <v>0</v>
          </cell>
          <cell r="JF55">
            <v>47.2</v>
          </cell>
        </row>
        <row r="56">
          <cell r="A56">
            <v>5953007</v>
          </cell>
          <cell r="B56" t="str">
            <v>Valemount</v>
          </cell>
          <cell r="C56">
            <v>495</v>
          </cell>
          <cell r="D56">
            <v>80</v>
          </cell>
          <cell r="E56">
            <v>25</v>
          </cell>
          <cell r="F56">
            <v>5</v>
          </cell>
          <cell r="G56">
            <v>0</v>
          </cell>
          <cell r="H56">
            <v>0</v>
          </cell>
          <cell r="I56">
            <v>5</v>
          </cell>
          <cell r="J56">
            <v>10</v>
          </cell>
          <cell r="K56">
            <v>30</v>
          </cell>
          <cell r="L56">
            <v>10</v>
          </cell>
          <cell r="M56">
            <v>0</v>
          </cell>
          <cell r="N56">
            <v>10</v>
          </cell>
          <cell r="O56">
            <v>5</v>
          </cell>
          <cell r="P56">
            <v>5</v>
          </cell>
          <cell r="Q56">
            <v>30</v>
          </cell>
          <cell r="R56">
            <v>5</v>
          </cell>
          <cell r="S56">
            <v>5</v>
          </cell>
          <cell r="T56">
            <v>5</v>
          </cell>
          <cell r="U56">
            <v>10</v>
          </cell>
          <cell r="V56">
            <v>5</v>
          </cell>
          <cell r="W56">
            <v>50</v>
          </cell>
          <cell r="X56">
            <v>25</v>
          </cell>
          <cell r="Y56">
            <v>5</v>
          </cell>
          <cell r="Z56">
            <v>5</v>
          </cell>
          <cell r="AA56">
            <v>5</v>
          </cell>
          <cell r="AB56">
            <v>5</v>
          </cell>
          <cell r="AC56">
            <v>15</v>
          </cell>
          <cell r="AD56">
            <v>25</v>
          </cell>
          <cell r="AE56">
            <v>5</v>
          </cell>
          <cell r="AF56">
            <v>5</v>
          </cell>
          <cell r="AG56">
            <v>5</v>
          </cell>
          <cell r="AH56">
            <v>0</v>
          </cell>
          <cell r="AI56">
            <v>5</v>
          </cell>
          <cell r="AJ56">
            <v>55</v>
          </cell>
          <cell r="AK56">
            <v>25</v>
          </cell>
          <cell r="AL56">
            <v>5</v>
          </cell>
          <cell r="AM56">
            <v>5</v>
          </cell>
          <cell r="AN56">
            <v>10</v>
          </cell>
          <cell r="AO56">
            <v>5</v>
          </cell>
          <cell r="AP56">
            <v>5</v>
          </cell>
          <cell r="AQ56">
            <v>25</v>
          </cell>
          <cell r="AR56">
            <v>5</v>
          </cell>
          <cell r="AS56">
            <v>5</v>
          </cell>
          <cell r="AT56">
            <v>5</v>
          </cell>
          <cell r="AU56">
            <v>5</v>
          </cell>
          <cell r="AV56">
            <v>0</v>
          </cell>
          <cell r="AW56">
            <v>65</v>
          </cell>
          <cell r="AX56">
            <v>35</v>
          </cell>
          <cell r="AY56">
            <v>5</v>
          </cell>
          <cell r="AZ56">
            <v>10</v>
          </cell>
          <cell r="BA56">
            <v>5</v>
          </cell>
          <cell r="BB56">
            <v>10</v>
          </cell>
          <cell r="BC56">
            <v>5</v>
          </cell>
          <cell r="BD56">
            <v>30</v>
          </cell>
          <cell r="BE56">
            <v>5</v>
          </cell>
          <cell r="BF56">
            <v>5</v>
          </cell>
          <cell r="BG56">
            <v>0</v>
          </cell>
          <cell r="BH56">
            <v>5</v>
          </cell>
          <cell r="BI56">
            <v>10</v>
          </cell>
          <cell r="BJ56">
            <v>95</v>
          </cell>
          <cell r="BK56">
            <v>45</v>
          </cell>
          <cell r="BL56">
            <v>5</v>
          </cell>
          <cell r="BM56">
            <v>10</v>
          </cell>
          <cell r="BN56">
            <v>5</v>
          </cell>
          <cell r="BO56">
            <v>10</v>
          </cell>
          <cell r="BP56">
            <v>15</v>
          </cell>
          <cell r="BQ56">
            <v>50</v>
          </cell>
          <cell r="BR56">
            <v>5</v>
          </cell>
          <cell r="BS56">
            <v>10</v>
          </cell>
          <cell r="BT56">
            <v>10</v>
          </cell>
          <cell r="BU56">
            <v>15</v>
          </cell>
          <cell r="BV56">
            <v>5</v>
          </cell>
          <cell r="BW56">
            <v>75</v>
          </cell>
          <cell r="BX56">
            <v>45</v>
          </cell>
          <cell r="BY56">
            <v>5</v>
          </cell>
          <cell r="BZ56">
            <v>10</v>
          </cell>
          <cell r="CA56">
            <v>10</v>
          </cell>
          <cell r="CB56">
            <v>15</v>
          </cell>
          <cell r="CC56">
            <v>10</v>
          </cell>
          <cell r="CD56">
            <v>35</v>
          </cell>
          <cell r="CE56">
            <v>10</v>
          </cell>
          <cell r="CF56">
            <v>5</v>
          </cell>
          <cell r="CG56">
            <v>10</v>
          </cell>
          <cell r="CH56">
            <v>5</v>
          </cell>
          <cell r="CI56">
            <v>5</v>
          </cell>
          <cell r="CJ56">
            <v>55</v>
          </cell>
          <cell r="CK56">
            <v>25</v>
          </cell>
          <cell r="CL56">
            <v>0</v>
          </cell>
          <cell r="CM56">
            <v>10</v>
          </cell>
          <cell r="CN56">
            <v>5</v>
          </cell>
          <cell r="CO56">
            <v>0</v>
          </cell>
          <cell r="CP56">
            <v>5</v>
          </cell>
          <cell r="CQ56">
            <v>15</v>
          </cell>
          <cell r="CR56">
            <v>5</v>
          </cell>
          <cell r="CS56">
            <v>5</v>
          </cell>
          <cell r="CT56">
            <v>0</v>
          </cell>
          <cell r="CU56">
            <v>0</v>
          </cell>
          <cell r="CV56">
            <v>0</v>
          </cell>
          <cell r="CW56">
            <v>15</v>
          </cell>
          <cell r="CX56">
            <v>5</v>
          </cell>
          <cell r="CY56">
            <v>0</v>
          </cell>
          <cell r="CZ56">
            <v>0</v>
          </cell>
          <cell r="DA56">
            <v>0</v>
          </cell>
          <cell r="DB56">
            <v>5</v>
          </cell>
          <cell r="DC56">
            <v>15</v>
          </cell>
          <cell r="DD56">
            <v>10</v>
          </cell>
          <cell r="DE56">
            <v>0</v>
          </cell>
          <cell r="DF56">
            <v>5</v>
          </cell>
          <cell r="DG56">
            <v>0</v>
          </cell>
          <cell r="DH56">
            <v>5</v>
          </cell>
          <cell r="DI56">
            <v>5</v>
          </cell>
          <cell r="DJ56">
            <v>5</v>
          </cell>
          <cell r="DK56">
            <v>0</v>
          </cell>
          <cell r="DL56">
            <v>0</v>
          </cell>
          <cell r="DM56">
            <v>0</v>
          </cell>
          <cell r="DN56">
            <v>0</v>
          </cell>
          <cell r="DO56">
            <v>0</v>
          </cell>
          <cell r="DP56">
            <v>5</v>
          </cell>
          <cell r="DQ56">
            <v>5</v>
          </cell>
          <cell r="DR56">
            <v>0</v>
          </cell>
          <cell r="DS56">
            <v>0</v>
          </cell>
          <cell r="DT56">
            <v>0</v>
          </cell>
          <cell r="DU56">
            <v>0</v>
          </cell>
          <cell r="DV56">
            <v>0</v>
          </cell>
          <cell r="DW56">
            <v>0</v>
          </cell>
          <cell r="DX56">
            <v>0</v>
          </cell>
          <cell r="DY56">
            <v>0</v>
          </cell>
          <cell r="DZ56">
            <v>0</v>
          </cell>
          <cell r="EA56">
            <v>0</v>
          </cell>
          <cell r="EB56">
            <v>0</v>
          </cell>
          <cell r="EC56">
            <v>0</v>
          </cell>
          <cell r="ED56">
            <v>44.4</v>
          </cell>
          <cell r="EE56">
            <v>525</v>
          </cell>
          <cell r="EF56">
            <v>80</v>
          </cell>
          <cell r="EG56">
            <v>35</v>
          </cell>
          <cell r="EH56">
            <v>10</v>
          </cell>
          <cell r="EI56">
            <v>5</v>
          </cell>
          <cell r="EJ56">
            <v>5</v>
          </cell>
          <cell r="EK56">
            <v>10</v>
          </cell>
          <cell r="EL56">
            <v>0</v>
          </cell>
          <cell r="EM56">
            <v>20</v>
          </cell>
          <cell r="EN56">
            <v>5</v>
          </cell>
          <cell r="EO56">
            <v>5</v>
          </cell>
          <cell r="EP56">
            <v>5</v>
          </cell>
          <cell r="EQ56">
            <v>0</v>
          </cell>
          <cell r="ER56">
            <v>5</v>
          </cell>
          <cell r="ES56">
            <v>25</v>
          </cell>
          <cell r="ET56">
            <v>10</v>
          </cell>
          <cell r="EU56">
            <v>0</v>
          </cell>
          <cell r="EV56">
            <v>5</v>
          </cell>
          <cell r="EW56">
            <v>10</v>
          </cell>
          <cell r="EX56">
            <v>0</v>
          </cell>
          <cell r="EY56">
            <v>50</v>
          </cell>
          <cell r="EZ56">
            <v>30</v>
          </cell>
          <cell r="FA56">
            <v>5</v>
          </cell>
          <cell r="FB56">
            <v>5</v>
          </cell>
          <cell r="FC56">
            <v>10</v>
          </cell>
          <cell r="FD56">
            <v>5</v>
          </cell>
          <cell r="FE56">
            <v>10</v>
          </cell>
          <cell r="FF56">
            <v>25</v>
          </cell>
          <cell r="FG56">
            <v>0</v>
          </cell>
          <cell r="FH56">
            <v>5</v>
          </cell>
          <cell r="FI56">
            <v>0</v>
          </cell>
          <cell r="FJ56">
            <v>10</v>
          </cell>
          <cell r="FK56">
            <v>5</v>
          </cell>
          <cell r="FL56">
            <v>55</v>
          </cell>
          <cell r="FM56">
            <v>30</v>
          </cell>
          <cell r="FN56">
            <v>5</v>
          </cell>
          <cell r="FO56">
            <v>10</v>
          </cell>
          <cell r="FP56">
            <v>5</v>
          </cell>
          <cell r="FQ56">
            <v>0</v>
          </cell>
          <cell r="FR56">
            <v>10</v>
          </cell>
          <cell r="FS56">
            <v>30</v>
          </cell>
          <cell r="FT56">
            <v>10</v>
          </cell>
          <cell r="FU56">
            <v>5</v>
          </cell>
          <cell r="FV56">
            <v>5</v>
          </cell>
          <cell r="FW56">
            <v>5</v>
          </cell>
          <cell r="FX56">
            <v>0</v>
          </cell>
          <cell r="FY56">
            <v>75</v>
          </cell>
          <cell r="FZ56">
            <v>35</v>
          </cell>
          <cell r="GA56">
            <v>5</v>
          </cell>
          <cell r="GB56">
            <v>5</v>
          </cell>
          <cell r="GC56">
            <v>5</v>
          </cell>
          <cell r="GD56">
            <v>5</v>
          </cell>
          <cell r="GE56">
            <v>10</v>
          </cell>
          <cell r="GF56">
            <v>40</v>
          </cell>
          <cell r="GG56">
            <v>10</v>
          </cell>
          <cell r="GH56">
            <v>15</v>
          </cell>
          <cell r="GI56">
            <v>5</v>
          </cell>
          <cell r="GJ56">
            <v>10</v>
          </cell>
          <cell r="GK56">
            <v>5</v>
          </cell>
          <cell r="GL56">
            <v>90</v>
          </cell>
          <cell r="GM56">
            <v>40</v>
          </cell>
          <cell r="GN56">
            <v>5</v>
          </cell>
          <cell r="GO56">
            <v>5</v>
          </cell>
          <cell r="GP56">
            <v>10</v>
          </cell>
          <cell r="GQ56">
            <v>10</v>
          </cell>
          <cell r="GR56">
            <v>10</v>
          </cell>
          <cell r="GS56">
            <v>50</v>
          </cell>
          <cell r="GT56">
            <v>5</v>
          </cell>
          <cell r="GU56">
            <v>15</v>
          </cell>
          <cell r="GV56">
            <v>10</v>
          </cell>
          <cell r="GW56">
            <v>5</v>
          </cell>
          <cell r="GX56">
            <v>10</v>
          </cell>
          <cell r="GY56">
            <v>80</v>
          </cell>
          <cell r="GZ56">
            <v>35</v>
          </cell>
          <cell r="HA56">
            <v>10</v>
          </cell>
          <cell r="HB56">
            <v>10</v>
          </cell>
          <cell r="HC56">
            <v>10</v>
          </cell>
          <cell r="HD56">
            <v>5</v>
          </cell>
          <cell r="HE56">
            <v>5</v>
          </cell>
          <cell r="HF56">
            <v>45</v>
          </cell>
          <cell r="HG56">
            <v>10</v>
          </cell>
          <cell r="HH56">
            <v>10</v>
          </cell>
          <cell r="HI56">
            <v>0</v>
          </cell>
          <cell r="HJ56">
            <v>10</v>
          </cell>
          <cell r="HK56">
            <v>15</v>
          </cell>
          <cell r="HL56">
            <v>70</v>
          </cell>
          <cell r="HM56">
            <v>25</v>
          </cell>
          <cell r="HN56">
            <v>5</v>
          </cell>
          <cell r="HO56">
            <v>5</v>
          </cell>
          <cell r="HP56">
            <v>10</v>
          </cell>
          <cell r="HQ56">
            <v>5</v>
          </cell>
          <cell r="HR56">
            <v>5</v>
          </cell>
          <cell r="HS56">
            <v>20</v>
          </cell>
          <cell r="HT56">
            <v>5</v>
          </cell>
          <cell r="HU56">
            <v>10</v>
          </cell>
          <cell r="HV56">
            <v>0</v>
          </cell>
          <cell r="HW56">
            <v>5</v>
          </cell>
          <cell r="HX56">
            <v>0</v>
          </cell>
          <cell r="HY56">
            <v>20</v>
          </cell>
          <cell r="HZ56">
            <v>0</v>
          </cell>
          <cell r="IA56">
            <v>5</v>
          </cell>
          <cell r="IB56">
            <v>5</v>
          </cell>
          <cell r="IC56">
            <v>5</v>
          </cell>
          <cell r="ID56">
            <v>5</v>
          </cell>
          <cell r="IE56">
            <v>20</v>
          </cell>
          <cell r="IF56">
            <v>10</v>
          </cell>
          <cell r="IG56">
            <v>5</v>
          </cell>
          <cell r="IH56">
            <v>5</v>
          </cell>
          <cell r="II56">
            <v>5</v>
          </cell>
          <cell r="IJ56">
            <v>0</v>
          </cell>
          <cell r="IK56">
            <v>5</v>
          </cell>
          <cell r="IL56">
            <v>5</v>
          </cell>
          <cell r="IM56">
            <v>0</v>
          </cell>
          <cell r="IN56">
            <v>0</v>
          </cell>
          <cell r="IO56">
            <v>0</v>
          </cell>
          <cell r="IP56">
            <v>0</v>
          </cell>
          <cell r="IQ56">
            <v>0</v>
          </cell>
          <cell r="IR56">
            <v>5</v>
          </cell>
          <cell r="IS56">
            <v>0</v>
          </cell>
          <cell r="IT56">
            <v>0</v>
          </cell>
          <cell r="IU56">
            <v>0</v>
          </cell>
          <cell r="IV56">
            <v>0</v>
          </cell>
          <cell r="IW56">
            <v>0</v>
          </cell>
          <cell r="IX56">
            <v>5953007</v>
          </cell>
          <cell r="IY56">
            <v>0</v>
          </cell>
          <cell r="IZ56">
            <v>0</v>
          </cell>
          <cell r="JA56">
            <v>0</v>
          </cell>
          <cell r="JB56">
            <v>0</v>
          </cell>
          <cell r="JC56">
            <v>0</v>
          </cell>
          <cell r="JD56">
            <v>0</v>
          </cell>
          <cell r="JE56">
            <v>0</v>
          </cell>
          <cell r="JF56">
            <v>44.3</v>
          </cell>
        </row>
        <row r="57">
          <cell r="A57">
            <v>5939011</v>
          </cell>
          <cell r="B57" t="str">
            <v>Columbia-Shuswap A</v>
          </cell>
          <cell r="C57">
            <v>1635</v>
          </cell>
          <cell r="D57">
            <v>235</v>
          </cell>
          <cell r="E57">
            <v>85</v>
          </cell>
          <cell r="F57">
            <v>15</v>
          </cell>
          <cell r="G57">
            <v>20</v>
          </cell>
          <cell r="H57">
            <v>15</v>
          </cell>
          <cell r="I57">
            <v>10</v>
          </cell>
          <cell r="J57">
            <v>25</v>
          </cell>
          <cell r="K57">
            <v>75</v>
          </cell>
          <cell r="L57">
            <v>10</v>
          </cell>
          <cell r="M57">
            <v>15</v>
          </cell>
          <cell r="N57">
            <v>15</v>
          </cell>
          <cell r="O57">
            <v>15</v>
          </cell>
          <cell r="P57">
            <v>15</v>
          </cell>
          <cell r="Q57">
            <v>70</v>
          </cell>
          <cell r="R57">
            <v>10</v>
          </cell>
          <cell r="S57">
            <v>15</v>
          </cell>
          <cell r="T57">
            <v>15</v>
          </cell>
          <cell r="U57">
            <v>15</v>
          </cell>
          <cell r="V57">
            <v>15</v>
          </cell>
          <cell r="W57">
            <v>180</v>
          </cell>
          <cell r="X57">
            <v>95</v>
          </cell>
          <cell r="Y57">
            <v>15</v>
          </cell>
          <cell r="Z57">
            <v>20</v>
          </cell>
          <cell r="AA57">
            <v>15</v>
          </cell>
          <cell r="AB57">
            <v>30</v>
          </cell>
          <cell r="AC57">
            <v>20</v>
          </cell>
          <cell r="AD57">
            <v>85</v>
          </cell>
          <cell r="AE57">
            <v>20</v>
          </cell>
          <cell r="AF57">
            <v>15</v>
          </cell>
          <cell r="AG57">
            <v>15</v>
          </cell>
          <cell r="AH57">
            <v>15</v>
          </cell>
          <cell r="AI57">
            <v>15</v>
          </cell>
          <cell r="AJ57">
            <v>230</v>
          </cell>
          <cell r="AK57">
            <v>105</v>
          </cell>
          <cell r="AL57">
            <v>15</v>
          </cell>
          <cell r="AM57">
            <v>20</v>
          </cell>
          <cell r="AN57">
            <v>15</v>
          </cell>
          <cell r="AO57">
            <v>20</v>
          </cell>
          <cell r="AP57">
            <v>30</v>
          </cell>
          <cell r="AQ57">
            <v>125</v>
          </cell>
          <cell r="AR57">
            <v>15</v>
          </cell>
          <cell r="AS57">
            <v>25</v>
          </cell>
          <cell r="AT57">
            <v>25</v>
          </cell>
          <cell r="AU57">
            <v>20</v>
          </cell>
          <cell r="AV57">
            <v>40</v>
          </cell>
          <cell r="AW57">
            <v>225</v>
          </cell>
          <cell r="AX57">
            <v>120</v>
          </cell>
          <cell r="AY57">
            <v>25</v>
          </cell>
          <cell r="AZ57">
            <v>30</v>
          </cell>
          <cell r="BA57">
            <v>20</v>
          </cell>
          <cell r="BB57">
            <v>20</v>
          </cell>
          <cell r="BC57">
            <v>25</v>
          </cell>
          <cell r="BD57">
            <v>110</v>
          </cell>
          <cell r="BE57">
            <v>20</v>
          </cell>
          <cell r="BF57">
            <v>20</v>
          </cell>
          <cell r="BG57">
            <v>15</v>
          </cell>
          <cell r="BH57">
            <v>25</v>
          </cell>
          <cell r="BI57">
            <v>30</v>
          </cell>
          <cell r="BJ57">
            <v>300</v>
          </cell>
          <cell r="BK57">
            <v>145</v>
          </cell>
          <cell r="BL57">
            <v>25</v>
          </cell>
          <cell r="BM57">
            <v>25</v>
          </cell>
          <cell r="BN57">
            <v>35</v>
          </cell>
          <cell r="BO57">
            <v>25</v>
          </cell>
          <cell r="BP57">
            <v>35</v>
          </cell>
          <cell r="BQ57">
            <v>155</v>
          </cell>
          <cell r="BR57">
            <v>40</v>
          </cell>
          <cell r="BS57">
            <v>25</v>
          </cell>
          <cell r="BT57">
            <v>30</v>
          </cell>
          <cell r="BU57">
            <v>35</v>
          </cell>
          <cell r="BV57">
            <v>30</v>
          </cell>
          <cell r="BW57">
            <v>300</v>
          </cell>
          <cell r="BX57">
            <v>165</v>
          </cell>
          <cell r="BY57">
            <v>50</v>
          </cell>
          <cell r="BZ57">
            <v>20</v>
          </cell>
          <cell r="CA57">
            <v>30</v>
          </cell>
          <cell r="CB57">
            <v>45</v>
          </cell>
          <cell r="CC57">
            <v>25</v>
          </cell>
          <cell r="CD57">
            <v>135</v>
          </cell>
          <cell r="CE57">
            <v>25</v>
          </cell>
          <cell r="CF57">
            <v>30</v>
          </cell>
          <cell r="CG57">
            <v>30</v>
          </cell>
          <cell r="CH57">
            <v>20</v>
          </cell>
          <cell r="CI57">
            <v>35</v>
          </cell>
          <cell r="CJ57">
            <v>150</v>
          </cell>
          <cell r="CK57">
            <v>85</v>
          </cell>
          <cell r="CL57">
            <v>20</v>
          </cell>
          <cell r="CM57">
            <v>15</v>
          </cell>
          <cell r="CN57">
            <v>15</v>
          </cell>
          <cell r="CO57">
            <v>20</v>
          </cell>
          <cell r="CP57">
            <v>10</v>
          </cell>
          <cell r="CQ57">
            <v>40</v>
          </cell>
          <cell r="CR57">
            <v>10</v>
          </cell>
          <cell r="CS57">
            <v>10</v>
          </cell>
          <cell r="CT57">
            <v>15</v>
          </cell>
          <cell r="CU57">
            <v>5</v>
          </cell>
          <cell r="CV57">
            <v>5</v>
          </cell>
          <cell r="CW57">
            <v>30</v>
          </cell>
          <cell r="CX57">
            <v>10</v>
          </cell>
          <cell r="CY57">
            <v>5</v>
          </cell>
          <cell r="CZ57">
            <v>5</v>
          </cell>
          <cell r="DA57">
            <v>10</v>
          </cell>
          <cell r="DB57">
            <v>0</v>
          </cell>
          <cell r="DC57">
            <v>25</v>
          </cell>
          <cell r="DD57">
            <v>15</v>
          </cell>
          <cell r="DE57">
            <v>0</v>
          </cell>
          <cell r="DF57">
            <v>5</v>
          </cell>
          <cell r="DG57">
            <v>5</v>
          </cell>
          <cell r="DH57">
            <v>5</v>
          </cell>
          <cell r="DI57">
            <v>0</v>
          </cell>
          <cell r="DJ57">
            <v>5</v>
          </cell>
          <cell r="DK57">
            <v>5</v>
          </cell>
          <cell r="DL57">
            <v>0</v>
          </cell>
          <cell r="DM57">
            <v>0</v>
          </cell>
          <cell r="DN57">
            <v>0</v>
          </cell>
          <cell r="DO57">
            <v>0</v>
          </cell>
          <cell r="DP57">
            <v>0</v>
          </cell>
          <cell r="DQ57">
            <v>0</v>
          </cell>
          <cell r="DR57">
            <v>0</v>
          </cell>
          <cell r="DS57">
            <v>5</v>
          </cell>
          <cell r="DT57">
            <v>0</v>
          </cell>
          <cell r="DU57">
            <v>0</v>
          </cell>
          <cell r="DV57">
            <v>0</v>
          </cell>
          <cell r="DW57">
            <v>0</v>
          </cell>
          <cell r="DX57">
            <v>0</v>
          </cell>
          <cell r="DY57">
            <v>0</v>
          </cell>
          <cell r="DZ57">
            <v>0</v>
          </cell>
          <cell r="EA57">
            <v>0</v>
          </cell>
          <cell r="EB57">
            <v>0</v>
          </cell>
          <cell r="EC57">
            <v>0</v>
          </cell>
          <cell r="ED57">
            <v>43.4</v>
          </cell>
          <cell r="EE57">
            <v>1425</v>
          </cell>
          <cell r="EF57">
            <v>225</v>
          </cell>
          <cell r="EG57">
            <v>95</v>
          </cell>
          <cell r="EH57">
            <v>25</v>
          </cell>
          <cell r="EI57">
            <v>20</v>
          </cell>
          <cell r="EJ57">
            <v>15</v>
          </cell>
          <cell r="EK57">
            <v>20</v>
          </cell>
          <cell r="EL57">
            <v>15</v>
          </cell>
          <cell r="EM57">
            <v>70</v>
          </cell>
          <cell r="EN57">
            <v>10</v>
          </cell>
          <cell r="EO57">
            <v>15</v>
          </cell>
          <cell r="EP57">
            <v>15</v>
          </cell>
          <cell r="EQ57">
            <v>15</v>
          </cell>
          <cell r="ER57">
            <v>15</v>
          </cell>
          <cell r="ES57">
            <v>70</v>
          </cell>
          <cell r="ET57">
            <v>10</v>
          </cell>
          <cell r="EU57">
            <v>15</v>
          </cell>
          <cell r="EV57">
            <v>15</v>
          </cell>
          <cell r="EW57">
            <v>15</v>
          </cell>
          <cell r="EX57">
            <v>15</v>
          </cell>
          <cell r="EY57">
            <v>155</v>
          </cell>
          <cell r="EZ57">
            <v>85</v>
          </cell>
          <cell r="FA57">
            <v>20</v>
          </cell>
          <cell r="FB57">
            <v>15</v>
          </cell>
          <cell r="FC57">
            <v>20</v>
          </cell>
          <cell r="FD57">
            <v>15</v>
          </cell>
          <cell r="FE57">
            <v>15</v>
          </cell>
          <cell r="FF57">
            <v>65</v>
          </cell>
          <cell r="FG57">
            <v>15</v>
          </cell>
          <cell r="FH57">
            <v>10</v>
          </cell>
          <cell r="FI57">
            <v>15</v>
          </cell>
          <cell r="FJ57">
            <v>5</v>
          </cell>
          <cell r="FK57">
            <v>10</v>
          </cell>
          <cell r="FL57">
            <v>185</v>
          </cell>
          <cell r="FM57">
            <v>85</v>
          </cell>
          <cell r="FN57">
            <v>10</v>
          </cell>
          <cell r="FO57">
            <v>20</v>
          </cell>
          <cell r="FP57">
            <v>20</v>
          </cell>
          <cell r="FQ57">
            <v>15</v>
          </cell>
          <cell r="FR57">
            <v>25</v>
          </cell>
          <cell r="FS57">
            <v>95</v>
          </cell>
          <cell r="FT57">
            <v>15</v>
          </cell>
          <cell r="FU57">
            <v>25</v>
          </cell>
          <cell r="FV57">
            <v>25</v>
          </cell>
          <cell r="FW57">
            <v>10</v>
          </cell>
          <cell r="FX57">
            <v>25</v>
          </cell>
          <cell r="FY57">
            <v>210</v>
          </cell>
          <cell r="FZ57">
            <v>95</v>
          </cell>
          <cell r="GA57">
            <v>15</v>
          </cell>
          <cell r="GB57">
            <v>20</v>
          </cell>
          <cell r="GC57">
            <v>15</v>
          </cell>
          <cell r="GD57">
            <v>20</v>
          </cell>
          <cell r="GE57">
            <v>20</v>
          </cell>
          <cell r="GF57">
            <v>110</v>
          </cell>
          <cell r="GG57">
            <v>20</v>
          </cell>
          <cell r="GH57">
            <v>25</v>
          </cell>
          <cell r="GI57">
            <v>25</v>
          </cell>
          <cell r="GJ57">
            <v>15</v>
          </cell>
          <cell r="GK57">
            <v>30</v>
          </cell>
          <cell r="GL57">
            <v>290</v>
          </cell>
          <cell r="GM57">
            <v>125</v>
          </cell>
          <cell r="GN57">
            <v>15</v>
          </cell>
          <cell r="GO57">
            <v>35</v>
          </cell>
          <cell r="GP57">
            <v>25</v>
          </cell>
          <cell r="GQ57">
            <v>25</v>
          </cell>
          <cell r="GR57">
            <v>25</v>
          </cell>
          <cell r="GS57">
            <v>165</v>
          </cell>
          <cell r="GT57">
            <v>30</v>
          </cell>
          <cell r="GU57">
            <v>35</v>
          </cell>
          <cell r="GV57">
            <v>40</v>
          </cell>
          <cell r="GW57">
            <v>30</v>
          </cell>
          <cell r="GX57">
            <v>35</v>
          </cell>
          <cell r="GY57">
            <v>215</v>
          </cell>
          <cell r="GZ57">
            <v>110</v>
          </cell>
          <cell r="HA57">
            <v>20</v>
          </cell>
          <cell r="HB57">
            <v>30</v>
          </cell>
          <cell r="HC57">
            <v>25</v>
          </cell>
          <cell r="HD57">
            <v>20</v>
          </cell>
          <cell r="HE57">
            <v>15</v>
          </cell>
          <cell r="HF57">
            <v>105</v>
          </cell>
          <cell r="HG57">
            <v>25</v>
          </cell>
          <cell r="HH57">
            <v>20</v>
          </cell>
          <cell r="HI57">
            <v>20</v>
          </cell>
          <cell r="HJ57">
            <v>30</v>
          </cell>
          <cell r="HK57">
            <v>20</v>
          </cell>
          <cell r="HL57">
            <v>130</v>
          </cell>
          <cell r="HM57">
            <v>65</v>
          </cell>
          <cell r="HN57">
            <v>15</v>
          </cell>
          <cell r="HO57">
            <v>15</v>
          </cell>
          <cell r="HP57">
            <v>15</v>
          </cell>
          <cell r="HQ57">
            <v>10</v>
          </cell>
          <cell r="HR57">
            <v>10</v>
          </cell>
          <cell r="HS57">
            <v>40</v>
          </cell>
          <cell r="HT57">
            <v>15</v>
          </cell>
          <cell r="HU57">
            <v>10</v>
          </cell>
          <cell r="HV57">
            <v>10</v>
          </cell>
          <cell r="HW57">
            <v>10</v>
          </cell>
          <cell r="HX57">
            <v>5</v>
          </cell>
          <cell r="HY57">
            <v>20</v>
          </cell>
          <cell r="HZ57">
            <v>5</v>
          </cell>
          <cell r="IA57">
            <v>5</v>
          </cell>
          <cell r="IB57">
            <v>5</v>
          </cell>
          <cell r="IC57">
            <v>0</v>
          </cell>
          <cell r="ID57">
            <v>5</v>
          </cell>
          <cell r="IE57">
            <v>20</v>
          </cell>
          <cell r="IF57">
            <v>10</v>
          </cell>
          <cell r="IG57">
            <v>5</v>
          </cell>
          <cell r="IH57">
            <v>5</v>
          </cell>
          <cell r="II57">
            <v>5</v>
          </cell>
          <cell r="IJ57">
            <v>0</v>
          </cell>
          <cell r="IK57">
            <v>5</v>
          </cell>
          <cell r="IL57">
            <v>5</v>
          </cell>
          <cell r="IM57">
            <v>0</v>
          </cell>
          <cell r="IN57">
            <v>0</v>
          </cell>
          <cell r="IO57">
            <v>0</v>
          </cell>
          <cell r="IP57">
            <v>5</v>
          </cell>
          <cell r="IQ57">
            <v>0</v>
          </cell>
          <cell r="IR57">
            <v>0</v>
          </cell>
          <cell r="IS57">
            <v>0</v>
          </cell>
          <cell r="IT57">
            <v>0</v>
          </cell>
          <cell r="IU57">
            <v>0</v>
          </cell>
          <cell r="IV57">
            <v>0</v>
          </cell>
          <cell r="IW57">
            <v>0</v>
          </cell>
          <cell r="IX57">
            <v>5939011</v>
          </cell>
          <cell r="IY57">
            <v>0</v>
          </cell>
          <cell r="IZ57">
            <v>0</v>
          </cell>
          <cell r="JA57">
            <v>0</v>
          </cell>
          <cell r="JB57">
            <v>0</v>
          </cell>
          <cell r="JC57">
            <v>0</v>
          </cell>
          <cell r="JD57">
            <v>0</v>
          </cell>
          <cell r="JE57">
            <v>0</v>
          </cell>
          <cell r="JF57">
            <v>42.3</v>
          </cell>
        </row>
        <row r="58">
          <cell r="A58">
            <v>5939023</v>
          </cell>
          <cell r="B58" t="str">
            <v>Columbia-Shuswap B</v>
          </cell>
          <cell r="C58">
            <v>295</v>
          </cell>
          <cell r="D58">
            <v>40</v>
          </cell>
          <cell r="E58">
            <v>15</v>
          </cell>
          <cell r="F58">
            <v>0</v>
          </cell>
          <cell r="G58">
            <v>0</v>
          </cell>
          <cell r="H58">
            <v>0</v>
          </cell>
          <cell r="I58">
            <v>0</v>
          </cell>
          <cell r="J58">
            <v>5</v>
          </cell>
          <cell r="K58">
            <v>10</v>
          </cell>
          <cell r="L58">
            <v>0</v>
          </cell>
          <cell r="M58">
            <v>0</v>
          </cell>
          <cell r="N58">
            <v>5</v>
          </cell>
          <cell r="O58">
            <v>5</v>
          </cell>
          <cell r="P58">
            <v>5</v>
          </cell>
          <cell r="Q58">
            <v>15</v>
          </cell>
          <cell r="R58">
            <v>5</v>
          </cell>
          <cell r="S58">
            <v>0</v>
          </cell>
          <cell r="T58">
            <v>0</v>
          </cell>
          <cell r="U58">
            <v>0</v>
          </cell>
          <cell r="V58">
            <v>0</v>
          </cell>
          <cell r="W58">
            <v>25</v>
          </cell>
          <cell r="X58">
            <v>20</v>
          </cell>
          <cell r="Y58">
            <v>5</v>
          </cell>
          <cell r="Z58">
            <v>5</v>
          </cell>
          <cell r="AA58">
            <v>5</v>
          </cell>
          <cell r="AB58">
            <v>5</v>
          </cell>
          <cell r="AC58">
            <v>5</v>
          </cell>
          <cell r="AD58">
            <v>5</v>
          </cell>
          <cell r="AE58">
            <v>0</v>
          </cell>
          <cell r="AF58">
            <v>0</v>
          </cell>
          <cell r="AG58">
            <v>0</v>
          </cell>
          <cell r="AH58">
            <v>0</v>
          </cell>
          <cell r="AI58">
            <v>0</v>
          </cell>
          <cell r="AJ58">
            <v>35</v>
          </cell>
          <cell r="AK58">
            <v>15</v>
          </cell>
          <cell r="AL58">
            <v>0</v>
          </cell>
          <cell r="AM58">
            <v>0</v>
          </cell>
          <cell r="AN58">
            <v>5</v>
          </cell>
          <cell r="AO58">
            <v>0</v>
          </cell>
          <cell r="AP58">
            <v>5</v>
          </cell>
          <cell r="AQ58">
            <v>15</v>
          </cell>
          <cell r="AR58">
            <v>5</v>
          </cell>
          <cell r="AS58">
            <v>5</v>
          </cell>
          <cell r="AT58">
            <v>0</v>
          </cell>
          <cell r="AU58">
            <v>5</v>
          </cell>
          <cell r="AV58">
            <v>5</v>
          </cell>
          <cell r="AW58">
            <v>40</v>
          </cell>
          <cell r="AX58">
            <v>15</v>
          </cell>
          <cell r="AY58">
            <v>5</v>
          </cell>
          <cell r="AZ58">
            <v>5</v>
          </cell>
          <cell r="BA58">
            <v>0</v>
          </cell>
          <cell r="BB58">
            <v>5</v>
          </cell>
          <cell r="BC58">
            <v>0</v>
          </cell>
          <cell r="BD58">
            <v>25</v>
          </cell>
          <cell r="BE58">
            <v>0</v>
          </cell>
          <cell r="BF58">
            <v>5</v>
          </cell>
          <cell r="BG58">
            <v>0</v>
          </cell>
          <cell r="BH58">
            <v>0</v>
          </cell>
          <cell r="BI58">
            <v>10</v>
          </cell>
          <cell r="BJ58">
            <v>55</v>
          </cell>
          <cell r="BK58">
            <v>20</v>
          </cell>
          <cell r="BL58">
            <v>5</v>
          </cell>
          <cell r="BM58">
            <v>0</v>
          </cell>
          <cell r="BN58">
            <v>5</v>
          </cell>
          <cell r="BO58">
            <v>5</v>
          </cell>
          <cell r="BP58">
            <v>5</v>
          </cell>
          <cell r="BQ58">
            <v>30</v>
          </cell>
          <cell r="BR58">
            <v>10</v>
          </cell>
          <cell r="BS58">
            <v>5</v>
          </cell>
          <cell r="BT58">
            <v>5</v>
          </cell>
          <cell r="BU58">
            <v>5</v>
          </cell>
          <cell r="BV58">
            <v>5</v>
          </cell>
          <cell r="BW58">
            <v>60</v>
          </cell>
          <cell r="BX58">
            <v>40</v>
          </cell>
          <cell r="BY58">
            <v>10</v>
          </cell>
          <cell r="BZ58">
            <v>15</v>
          </cell>
          <cell r="CA58">
            <v>10</v>
          </cell>
          <cell r="CB58">
            <v>10</v>
          </cell>
          <cell r="CC58">
            <v>5</v>
          </cell>
          <cell r="CD58">
            <v>15</v>
          </cell>
          <cell r="CE58">
            <v>0</v>
          </cell>
          <cell r="CF58">
            <v>5</v>
          </cell>
          <cell r="CG58">
            <v>5</v>
          </cell>
          <cell r="CH58">
            <v>5</v>
          </cell>
          <cell r="CI58">
            <v>5</v>
          </cell>
          <cell r="CJ58">
            <v>35</v>
          </cell>
          <cell r="CK58">
            <v>10</v>
          </cell>
          <cell r="CL58">
            <v>5</v>
          </cell>
          <cell r="CM58">
            <v>5</v>
          </cell>
          <cell r="CN58">
            <v>0</v>
          </cell>
          <cell r="CO58">
            <v>5</v>
          </cell>
          <cell r="CP58">
            <v>0</v>
          </cell>
          <cell r="CQ58">
            <v>15</v>
          </cell>
          <cell r="CR58">
            <v>0</v>
          </cell>
          <cell r="CS58">
            <v>0</v>
          </cell>
          <cell r="CT58">
            <v>0</v>
          </cell>
          <cell r="CU58">
            <v>0</v>
          </cell>
          <cell r="CV58">
            <v>5</v>
          </cell>
          <cell r="CW58">
            <v>10</v>
          </cell>
          <cell r="CX58">
            <v>5</v>
          </cell>
          <cell r="CY58">
            <v>5</v>
          </cell>
          <cell r="CZ58">
            <v>0</v>
          </cell>
          <cell r="DA58">
            <v>5</v>
          </cell>
          <cell r="DB58">
            <v>0</v>
          </cell>
          <cell r="DC58">
            <v>10</v>
          </cell>
          <cell r="DD58">
            <v>5</v>
          </cell>
          <cell r="DE58">
            <v>0</v>
          </cell>
          <cell r="DF58">
            <v>0</v>
          </cell>
          <cell r="DG58">
            <v>0</v>
          </cell>
          <cell r="DH58">
            <v>0</v>
          </cell>
          <cell r="DI58">
            <v>0</v>
          </cell>
          <cell r="DJ58">
            <v>5</v>
          </cell>
          <cell r="DK58">
            <v>0</v>
          </cell>
          <cell r="DL58">
            <v>0</v>
          </cell>
          <cell r="DM58">
            <v>5</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47.7</v>
          </cell>
          <cell r="EE58">
            <v>260</v>
          </cell>
          <cell r="EF58">
            <v>35</v>
          </cell>
          <cell r="EG58">
            <v>10</v>
          </cell>
          <cell r="EH58">
            <v>5</v>
          </cell>
          <cell r="EI58">
            <v>5</v>
          </cell>
          <cell r="EJ58">
            <v>5</v>
          </cell>
          <cell r="EK58">
            <v>5</v>
          </cell>
          <cell r="EL58">
            <v>0</v>
          </cell>
          <cell r="EM58">
            <v>5</v>
          </cell>
          <cell r="EN58">
            <v>0</v>
          </cell>
          <cell r="EO58">
            <v>0</v>
          </cell>
          <cell r="EP58">
            <v>0</v>
          </cell>
          <cell r="EQ58">
            <v>0</v>
          </cell>
          <cell r="ER58">
            <v>0</v>
          </cell>
          <cell r="ES58">
            <v>15</v>
          </cell>
          <cell r="ET58">
            <v>0</v>
          </cell>
          <cell r="EU58">
            <v>5</v>
          </cell>
          <cell r="EV58">
            <v>0</v>
          </cell>
          <cell r="EW58">
            <v>10</v>
          </cell>
          <cell r="EX58">
            <v>5</v>
          </cell>
          <cell r="EY58">
            <v>20</v>
          </cell>
          <cell r="EZ58">
            <v>10</v>
          </cell>
          <cell r="FA58">
            <v>0</v>
          </cell>
          <cell r="FB58">
            <v>5</v>
          </cell>
          <cell r="FC58">
            <v>0</v>
          </cell>
          <cell r="FD58">
            <v>5</v>
          </cell>
          <cell r="FE58">
            <v>0</v>
          </cell>
          <cell r="FF58">
            <v>10</v>
          </cell>
          <cell r="FG58">
            <v>0</v>
          </cell>
          <cell r="FH58">
            <v>5</v>
          </cell>
          <cell r="FI58">
            <v>5</v>
          </cell>
          <cell r="FJ58">
            <v>0</v>
          </cell>
          <cell r="FK58">
            <v>0</v>
          </cell>
          <cell r="FL58">
            <v>25</v>
          </cell>
          <cell r="FM58">
            <v>10</v>
          </cell>
          <cell r="FN58">
            <v>0</v>
          </cell>
          <cell r="FO58">
            <v>0</v>
          </cell>
          <cell r="FP58">
            <v>0</v>
          </cell>
          <cell r="FQ58">
            <v>5</v>
          </cell>
          <cell r="FR58">
            <v>5</v>
          </cell>
          <cell r="FS58">
            <v>15</v>
          </cell>
          <cell r="FT58">
            <v>5</v>
          </cell>
          <cell r="FU58">
            <v>5</v>
          </cell>
          <cell r="FV58">
            <v>5</v>
          </cell>
          <cell r="FW58">
            <v>0</v>
          </cell>
          <cell r="FX58">
            <v>5</v>
          </cell>
          <cell r="FY58">
            <v>30</v>
          </cell>
          <cell r="FZ58">
            <v>10</v>
          </cell>
          <cell r="GA58">
            <v>0</v>
          </cell>
          <cell r="GB58">
            <v>5</v>
          </cell>
          <cell r="GC58">
            <v>5</v>
          </cell>
          <cell r="GD58">
            <v>5</v>
          </cell>
          <cell r="GE58">
            <v>0</v>
          </cell>
          <cell r="GF58">
            <v>20</v>
          </cell>
          <cell r="GG58">
            <v>0</v>
          </cell>
          <cell r="GH58">
            <v>10</v>
          </cell>
          <cell r="GI58">
            <v>5</v>
          </cell>
          <cell r="GJ58">
            <v>0</v>
          </cell>
          <cell r="GK58">
            <v>5</v>
          </cell>
          <cell r="GL58">
            <v>65</v>
          </cell>
          <cell r="GM58">
            <v>30</v>
          </cell>
          <cell r="GN58">
            <v>5</v>
          </cell>
          <cell r="GO58">
            <v>0</v>
          </cell>
          <cell r="GP58">
            <v>10</v>
          </cell>
          <cell r="GQ58">
            <v>5</v>
          </cell>
          <cell r="GR58">
            <v>10</v>
          </cell>
          <cell r="GS58">
            <v>40</v>
          </cell>
          <cell r="GT58">
            <v>5</v>
          </cell>
          <cell r="GU58">
            <v>10</v>
          </cell>
          <cell r="GV58">
            <v>5</v>
          </cell>
          <cell r="GW58">
            <v>15</v>
          </cell>
          <cell r="GX58">
            <v>5</v>
          </cell>
          <cell r="GY58">
            <v>40</v>
          </cell>
          <cell r="GZ58">
            <v>25</v>
          </cell>
          <cell r="HA58">
            <v>5</v>
          </cell>
          <cell r="HB58">
            <v>10</v>
          </cell>
          <cell r="HC58">
            <v>5</v>
          </cell>
          <cell r="HD58">
            <v>0</v>
          </cell>
          <cell r="HE58">
            <v>0</v>
          </cell>
          <cell r="HF58">
            <v>15</v>
          </cell>
          <cell r="HG58">
            <v>5</v>
          </cell>
          <cell r="HH58">
            <v>0</v>
          </cell>
          <cell r="HI58">
            <v>0</v>
          </cell>
          <cell r="HJ58">
            <v>0</v>
          </cell>
          <cell r="HK58">
            <v>5</v>
          </cell>
          <cell r="HL58">
            <v>30</v>
          </cell>
          <cell r="HM58">
            <v>10</v>
          </cell>
          <cell r="HN58">
            <v>5</v>
          </cell>
          <cell r="HO58">
            <v>0</v>
          </cell>
          <cell r="HP58">
            <v>0</v>
          </cell>
          <cell r="HQ58">
            <v>5</v>
          </cell>
          <cell r="HR58">
            <v>5</v>
          </cell>
          <cell r="HS58">
            <v>10</v>
          </cell>
          <cell r="HT58">
            <v>0</v>
          </cell>
          <cell r="HU58">
            <v>0</v>
          </cell>
          <cell r="HV58">
            <v>5</v>
          </cell>
          <cell r="HW58">
            <v>0</v>
          </cell>
          <cell r="HX58">
            <v>0</v>
          </cell>
          <cell r="HY58">
            <v>10</v>
          </cell>
          <cell r="HZ58">
            <v>0</v>
          </cell>
          <cell r="IA58">
            <v>0</v>
          </cell>
          <cell r="IB58">
            <v>10</v>
          </cell>
          <cell r="IC58">
            <v>5</v>
          </cell>
          <cell r="ID58">
            <v>5</v>
          </cell>
          <cell r="IE58">
            <v>5</v>
          </cell>
          <cell r="IF58">
            <v>5</v>
          </cell>
          <cell r="IG58">
            <v>0</v>
          </cell>
          <cell r="IH58">
            <v>5</v>
          </cell>
          <cell r="II58">
            <v>5</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5939023</v>
          </cell>
          <cell r="IY58">
            <v>0</v>
          </cell>
          <cell r="IZ58">
            <v>0</v>
          </cell>
          <cell r="JA58">
            <v>0</v>
          </cell>
          <cell r="JB58">
            <v>0</v>
          </cell>
          <cell r="JC58">
            <v>0</v>
          </cell>
          <cell r="JD58">
            <v>0</v>
          </cell>
          <cell r="JE58">
            <v>0</v>
          </cell>
          <cell r="JF58">
            <v>48.6</v>
          </cell>
        </row>
        <row r="59">
          <cell r="A59">
            <v>5953019</v>
          </cell>
          <cell r="B59" t="str">
            <v>Fraser-Fort George H</v>
          </cell>
          <cell r="C59">
            <v>855</v>
          </cell>
          <cell r="D59">
            <v>100</v>
          </cell>
          <cell r="E59">
            <v>25</v>
          </cell>
          <cell r="F59">
            <v>5</v>
          </cell>
          <cell r="G59">
            <v>5</v>
          </cell>
          <cell r="H59">
            <v>0</v>
          </cell>
          <cell r="I59">
            <v>5</v>
          </cell>
          <cell r="J59">
            <v>10</v>
          </cell>
          <cell r="K59">
            <v>35</v>
          </cell>
          <cell r="L59">
            <v>0</v>
          </cell>
          <cell r="M59">
            <v>5</v>
          </cell>
          <cell r="N59">
            <v>5</v>
          </cell>
          <cell r="O59">
            <v>10</v>
          </cell>
          <cell r="P59">
            <v>10</v>
          </cell>
          <cell r="Q59">
            <v>40</v>
          </cell>
          <cell r="R59">
            <v>5</v>
          </cell>
          <cell r="S59">
            <v>15</v>
          </cell>
          <cell r="T59">
            <v>10</v>
          </cell>
          <cell r="U59">
            <v>5</v>
          </cell>
          <cell r="V59">
            <v>15</v>
          </cell>
          <cell r="W59">
            <v>105</v>
          </cell>
          <cell r="X59">
            <v>65</v>
          </cell>
          <cell r="Y59">
            <v>15</v>
          </cell>
          <cell r="Z59">
            <v>15</v>
          </cell>
          <cell r="AA59">
            <v>10</v>
          </cell>
          <cell r="AB59">
            <v>5</v>
          </cell>
          <cell r="AC59">
            <v>15</v>
          </cell>
          <cell r="AD59">
            <v>40</v>
          </cell>
          <cell r="AE59">
            <v>10</v>
          </cell>
          <cell r="AF59">
            <v>10</v>
          </cell>
          <cell r="AG59">
            <v>5</v>
          </cell>
          <cell r="AH59">
            <v>10</v>
          </cell>
          <cell r="AI59">
            <v>5</v>
          </cell>
          <cell r="AJ59">
            <v>60</v>
          </cell>
          <cell r="AK59">
            <v>30</v>
          </cell>
          <cell r="AL59">
            <v>5</v>
          </cell>
          <cell r="AM59">
            <v>5</v>
          </cell>
          <cell r="AN59">
            <v>5</v>
          </cell>
          <cell r="AO59">
            <v>5</v>
          </cell>
          <cell r="AP59">
            <v>10</v>
          </cell>
          <cell r="AQ59">
            <v>25</v>
          </cell>
          <cell r="AR59">
            <v>5</v>
          </cell>
          <cell r="AS59">
            <v>5</v>
          </cell>
          <cell r="AT59">
            <v>5</v>
          </cell>
          <cell r="AU59">
            <v>5</v>
          </cell>
          <cell r="AV59">
            <v>5</v>
          </cell>
          <cell r="AW59">
            <v>85</v>
          </cell>
          <cell r="AX59">
            <v>45</v>
          </cell>
          <cell r="AY59">
            <v>5</v>
          </cell>
          <cell r="AZ59">
            <v>10</v>
          </cell>
          <cell r="BA59">
            <v>5</v>
          </cell>
          <cell r="BB59">
            <v>10</v>
          </cell>
          <cell r="BC59">
            <v>5</v>
          </cell>
          <cell r="BD59">
            <v>45</v>
          </cell>
          <cell r="BE59">
            <v>10</v>
          </cell>
          <cell r="BF59">
            <v>15</v>
          </cell>
          <cell r="BG59">
            <v>5</v>
          </cell>
          <cell r="BH59">
            <v>5</v>
          </cell>
          <cell r="BI59">
            <v>10</v>
          </cell>
          <cell r="BJ59">
            <v>145</v>
          </cell>
          <cell r="BK59">
            <v>60</v>
          </cell>
          <cell r="BL59">
            <v>5</v>
          </cell>
          <cell r="BM59">
            <v>10</v>
          </cell>
          <cell r="BN59">
            <v>15</v>
          </cell>
          <cell r="BO59">
            <v>15</v>
          </cell>
          <cell r="BP59">
            <v>10</v>
          </cell>
          <cell r="BQ59">
            <v>90</v>
          </cell>
          <cell r="BR59">
            <v>20</v>
          </cell>
          <cell r="BS59">
            <v>20</v>
          </cell>
          <cell r="BT59">
            <v>15</v>
          </cell>
          <cell r="BU59">
            <v>20</v>
          </cell>
          <cell r="BV59">
            <v>20</v>
          </cell>
          <cell r="BW59">
            <v>180</v>
          </cell>
          <cell r="BX59">
            <v>95</v>
          </cell>
          <cell r="BY59">
            <v>20</v>
          </cell>
          <cell r="BZ59">
            <v>20</v>
          </cell>
          <cell r="CA59">
            <v>25</v>
          </cell>
          <cell r="CB59">
            <v>20</v>
          </cell>
          <cell r="CC59">
            <v>10</v>
          </cell>
          <cell r="CD59">
            <v>90</v>
          </cell>
          <cell r="CE59">
            <v>15</v>
          </cell>
          <cell r="CF59">
            <v>20</v>
          </cell>
          <cell r="CG59">
            <v>15</v>
          </cell>
          <cell r="CH59">
            <v>25</v>
          </cell>
          <cell r="CI59">
            <v>15</v>
          </cell>
          <cell r="CJ59">
            <v>150</v>
          </cell>
          <cell r="CK59">
            <v>60</v>
          </cell>
          <cell r="CL59">
            <v>10</v>
          </cell>
          <cell r="CM59">
            <v>15</v>
          </cell>
          <cell r="CN59">
            <v>15</v>
          </cell>
          <cell r="CO59">
            <v>15</v>
          </cell>
          <cell r="CP59">
            <v>10</v>
          </cell>
          <cell r="CQ59">
            <v>50</v>
          </cell>
          <cell r="CR59">
            <v>15</v>
          </cell>
          <cell r="CS59">
            <v>10</v>
          </cell>
          <cell r="CT59">
            <v>10</v>
          </cell>
          <cell r="CU59">
            <v>15</v>
          </cell>
          <cell r="CV59">
            <v>0</v>
          </cell>
          <cell r="CW59">
            <v>35</v>
          </cell>
          <cell r="CX59">
            <v>10</v>
          </cell>
          <cell r="CY59">
            <v>10</v>
          </cell>
          <cell r="CZ59">
            <v>5</v>
          </cell>
          <cell r="DA59">
            <v>5</v>
          </cell>
          <cell r="DB59">
            <v>10</v>
          </cell>
          <cell r="DC59">
            <v>25</v>
          </cell>
          <cell r="DD59">
            <v>15</v>
          </cell>
          <cell r="DE59">
            <v>5</v>
          </cell>
          <cell r="DF59">
            <v>5</v>
          </cell>
          <cell r="DG59">
            <v>5</v>
          </cell>
          <cell r="DH59">
            <v>5</v>
          </cell>
          <cell r="DI59">
            <v>0</v>
          </cell>
          <cell r="DJ59">
            <v>5</v>
          </cell>
          <cell r="DK59">
            <v>5</v>
          </cell>
          <cell r="DL59">
            <v>0</v>
          </cell>
          <cell r="DM59">
            <v>0</v>
          </cell>
          <cell r="DN59">
            <v>5</v>
          </cell>
          <cell r="DO59">
            <v>0</v>
          </cell>
          <cell r="DP59">
            <v>0</v>
          </cell>
          <cell r="DQ59">
            <v>0</v>
          </cell>
          <cell r="DR59">
            <v>0</v>
          </cell>
          <cell r="DS59">
            <v>0</v>
          </cell>
          <cell r="DT59">
            <v>5</v>
          </cell>
          <cell r="DU59">
            <v>0</v>
          </cell>
          <cell r="DV59">
            <v>0</v>
          </cell>
          <cell r="DW59">
            <v>0</v>
          </cell>
          <cell r="DX59">
            <v>0</v>
          </cell>
          <cell r="DY59">
            <v>0</v>
          </cell>
          <cell r="DZ59">
            <v>0</v>
          </cell>
          <cell r="EA59">
            <v>0</v>
          </cell>
          <cell r="EB59">
            <v>0</v>
          </cell>
          <cell r="EC59">
            <v>0</v>
          </cell>
          <cell r="ED59">
            <v>50.9</v>
          </cell>
          <cell r="EE59">
            <v>810</v>
          </cell>
          <cell r="EF59">
            <v>130</v>
          </cell>
          <cell r="EG59">
            <v>30</v>
          </cell>
          <cell r="EH59">
            <v>10</v>
          </cell>
          <cell r="EI59">
            <v>5</v>
          </cell>
          <cell r="EJ59">
            <v>10</v>
          </cell>
          <cell r="EK59">
            <v>0</v>
          </cell>
          <cell r="EL59">
            <v>0</v>
          </cell>
          <cell r="EM59">
            <v>45</v>
          </cell>
          <cell r="EN59">
            <v>10</v>
          </cell>
          <cell r="EO59">
            <v>10</v>
          </cell>
          <cell r="EP59">
            <v>0</v>
          </cell>
          <cell r="EQ59">
            <v>10</v>
          </cell>
          <cell r="ER59">
            <v>15</v>
          </cell>
          <cell r="ES59">
            <v>55</v>
          </cell>
          <cell r="ET59">
            <v>10</v>
          </cell>
          <cell r="EU59">
            <v>15</v>
          </cell>
          <cell r="EV59">
            <v>5</v>
          </cell>
          <cell r="EW59">
            <v>10</v>
          </cell>
          <cell r="EX59">
            <v>10</v>
          </cell>
          <cell r="EY59">
            <v>80</v>
          </cell>
          <cell r="EZ59">
            <v>55</v>
          </cell>
          <cell r="FA59">
            <v>20</v>
          </cell>
          <cell r="FB59">
            <v>10</v>
          </cell>
          <cell r="FC59">
            <v>10</v>
          </cell>
          <cell r="FD59">
            <v>5</v>
          </cell>
          <cell r="FE59">
            <v>5</v>
          </cell>
          <cell r="FF59">
            <v>30</v>
          </cell>
          <cell r="FG59">
            <v>10</v>
          </cell>
          <cell r="FH59">
            <v>5</v>
          </cell>
          <cell r="FI59">
            <v>0</v>
          </cell>
          <cell r="FJ59">
            <v>5</v>
          </cell>
          <cell r="FK59">
            <v>5</v>
          </cell>
          <cell r="FL59">
            <v>65</v>
          </cell>
          <cell r="FM59">
            <v>25</v>
          </cell>
          <cell r="FN59">
            <v>10</v>
          </cell>
          <cell r="FO59">
            <v>5</v>
          </cell>
          <cell r="FP59">
            <v>0</v>
          </cell>
          <cell r="FQ59">
            <v>5</v>
          </cell>
          <cell r="FR59">
            <v>5</v>
          </cell>
          <cell r="FS59">
            <v>40</v>
          </cell>
          <cell r="FT59">
            <v>10</v>
          </cell>
          <cell r="FU59">
            <v>10</v>
          </cell>
          <cell r="FV59">
            <v>5</v>
          </cell>
          <cell r="FW59">
            <v>10</v>
          </cell>
          <cell r="FX59">
            <v>5</v>
          </cell>
          <cell r="FY59">
            <v>85</v>
          </cell>
          <cell r="FZ59">
            <v>30</v>
          </cell>
          <cell r="GA59">
            <v>5</v>
          </cell>
          <cell r="GB59">
            <v>5</v>
          </cell>
          <cell r="GC59">
            <v>15</v>
          </cell>
          <cell r="GD59">
            <v>5</v>
          </cell>
          <cell r="GE59">
            <v>5</v>
          </cell>
          <cell r="GF59">
            <v>55</v>
          </cell>
          <cell r="GG59">
            <v>10</v>
          </cell>
          <cell r="GH59">
            <v>20</v>
          </cell>
          <cell r="GI59">
            <v>10</v>
          </cell>
          <cell r="GJ59">
            <v>10</v>
          </cell>
          <cell r="GK59">
            <v>10</v>
          </cell>
          <cell r="GL59">
            <v>155</v>
          </cell>
          <cell r="GM59">
            <v>70</v>
          </cell>
          <cell r="GN59">
            <v>10</v>
          </cell>
          <cell r="GO59">
            <v>10</v>
          </cell>
          <cell r="GP59">
            <v>15</v>
          </cell>
          <cell r="GQ59">
            <v>15</v>
          </cell>
          <cell r="GR59">
            <v>20</v>
          </cell>
          <cell r="GS59">
            <v>85</v>
          </cell>
          <cell r="GT59">
            <v>25</v>
          </cell>
          <cell r="GU59">
            <v>15</v>
          </cell>
          <cell r="GV59">
            <v>15</v>
          </cell>
          <cell r="GW59">
            <v>10</v>
          </cell>
          <cell r="GX59">
            <v>20</v>
          </cell>
          <cell r="GY59">
            <v>145</v>
          </cell>
          <cell r="GZ59">
            <v>80</v>
          </cell>
          <cell r="HA59">
            <v>20</v>
          </cell>
          <cell r="HB59">
            <v>15</v>
          </cell>
          <cell r="HC59">
            <v>10</v>
          </cell>
          <cell r="HD59">
            <v>20</v>
          </cell>
          <cell r="HE59">
            <v>15</v>
          </cell>
          <cell r="HF59">
            <v>70</v>
          </cell>
          <cell r="HG59">
            <v>15</v>
          </cell>
          <cell r="HH59">
            <v>15</v>
          </cell>
          <cell r="HI59">
            <v>10</v>
          </cell>
          <cell r="HJ59">
            <v>20</v>
          </cell>
          <cell r="HK59">
            <v>10</v>
          </cell>
          <cell r="HL59">
            <v>115</v>
          </cell>
          <cell r="HM59">
            <v>55</v>
          </cell>
          <cell r="HN59">
            <v>10</v>
          </cell>
          <cell r="HO59">
            <v>5</v>
          </cell>
          <cell r="HP59">
            <v>20</v>
          </cell>
          <cell r="HQ59">
            <v>10</v>
          </cell>
          <cell r="HR59">
            <v>5</v>
          </cell>
          <cell r="HS59">
            <v>40</v>
          </cell>
          <cell r="HT59">
            <v>15</v>
          </cell>
          <cell r="HU59">
            <v>5</v>
          </cell>
          <cell r="HV59">
            <v>10</v>
          </cell>
          <cell r="HW59">
            <v>10</v>
          </cell>
          <cell r="HX59">
            <v>0</v>
          </cell>
          <cell r="HY59">
            <v>25</v>
          </cell>
          <cell r="HZ59">
            <v>10</v>
          </cell>
          <cell r="IA59">
            <v>5</v>
          </cell>
          <cell r="IB59">
            <v>5</v>
          </cell>
          <cell r="IC59">
            <v>10</v>
          </cell>
          <cell r="ID59">
            <v>5</v>
          </cell>
          <cell r="IE59">
            <v>25</v>
          </cell>
          <cell r="IF59">
            <v>15</v>
          </cell>
          <cell r="IG59">
            <v>5</v>
          </cell>
          <cell r="IH59">
            <v>0</v>
          </cell>
          <cell r="II59">
            <v>5</v>
          </cell>
          <cell r="IJ59">
            <v>5</v>
          </cell>
          <cell r="IK59">
            <v>0</v>
          </cell>
          <cell r="IL59">
            <v>5</v>
          </cell>
          <cell r="IM59">
            <v>5</v>
          </cell>
          <cell r="IN59">
            <v>0</v>
          </cell>
          <cell r="IO59">
            <v>0</v>
          </cell>
          <cell r="IP59">
            <v>0</v>
          </cell>
          <cell r="IQ59">
            <v>5</v>
          </cell>
          <cell r="IR59">
            <v>5</v>
          </cell>
          <cell r="IS59">
            <v>0</v>
          </cell>
          <cell r="IT59">
            <v>5</v>
          </cell>
          <cell r="IU59">
            <v>5</v>
          </cell>
          <cell r="IV59">
            <v>0</v>
          </cell>
          <cell r="IW59">
            <v>0</v>
          </cell>
          <cell r="IX59">
            <v>5953019</v>
          </cell>
          <cell r="IY59">
            <v>0</v>
          </cell>
          <cell r="IZ59">
            <v>0</v>
          </cell>
          <cell r="JA59">
            <v>0</v>
          </cell>
          <cell r="JB59">
            <v>0</v>
          </cell>
          <cell r="JC59">
            <v>0</v>
          </cell>
          <cell r="JD59">
            <v>0</v>
          </cell>
          <cell r="JE59">
            <v>0</v>
          </cell>
          <cell r="JF59">
            <v>48.2</v>
          </cell>
        </row>
      </sheetData>
      <sheetData sheetId="5">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row>
        <row r="3">
          <cell r="A3">
            <v>5903019</v>
          </cell>
          <cell r="B3" t="str">
            <v>Slocan</v>
          </cell>
          <cell r="C3">
            <v>49.1</v>
          </cell>
          <cell r="D3">
            <v>45.8</v>
          </cell>
          <cell r="E3">
            <v>140</v>
          </cell>
          <cell r="F3">
            <v>150</v>
          </cell>
          <cell r="G3">
            <v>10</v>
          </cell>
          <cell r="H3">
            <v>5</v>
          </cell>
          <cell r="I3">
            <v>5</v>
          </cell>
          <cell r="J3">
            <v>10</v>
          </cell>
          <cell r="K3">
            <v>5</v>
          </cell>
          <cell r="L3">
            <v>15</v>
          </cell>
          <cell r="M3">
            <v>10</v>
          </cell>
          <cell r="N3">
            <v>15</v>
          </cell>
          <cell r="O3">
            <v>5</v>
          </cell>
          <cell r="P3">
            <v>0</v>
          </cell>
          <cell r="Q3">
            <v>5</v>
          </cell>
          <cell r="R3">
            <v>10</v>
          </cell>
          <cell r="S3">
            <v>5</v>
          </cell>
          <cell r="T3">
            <v>5</v>
          </cell>
          <cell r="U3">
            <v>10</v>
          </cell>
          <cell r="V3">
            <v>10</v>
          </cell>
          <cell r="W3">
            <v>0</v>
          </cell>
          <cell r="X3">
            <v>10</v>
          </cell>
          <cell r="Y3">
            <v>10</v>
          </cell>
          <cell r="Z3">
            <v>15</v>
          </cell>
          <cell r="AA3">
            <v>20</v>
          </cell>
          <cell r="AB3">
            <v>15</v>
          </cell>
          <cell r="AC3">
            <v>10</v>
          </cell>
          <cell r="AD3">
            <v>10</v>
          </cell>
          <cell r="AE3">
            <v>15</v>
          </cell>
          <cell r="AF3">
            <v>15</v>
          </cell>
          <cell r="AG3">
            <v>10</v>
          </cell>
          <cell r="AH3">
            <v>10</v>
          </cell>
          <cell r="AI3">
            <v>5</v>
          </cell>
          <cell r="AJ3">
            <v>5</v>
          </cell>
          <cell r="AK3">
            <v>5</v>
          </cell>
          <cell r="AL3">
            <v>5</v>
          </cell>
          <cell r="AM3">
            <v>5</v>
          </cell>
          <cell r="AN3">
            <v>0</v>
          </cell>
          <cell r="AO3">
            <v>0</v>
          </cell>
          <cell r="AP3">
            <v>0</v>
          </cell>
          <cell r="AQ3">
            <v>0</v>
          </cell>
          <cell r="AR3">
            <v>5</v>
          </cell>
          <cell r="AS3">
            <v>0</v>
          </cell>
          <cell r="AT3">
            <v>0</v>
          </cell>
          <cell r="AU3">
            <v>0</v>
          </cell>
          <cell r="AV3">
            <v>5</v>
          </cell>
          <cell r="AW3">
            <v>0</v>
          </cell>
          <cell r="AX3">
            <v>0</v>
          </cell>
        </row>
        <row r="4">
          <cell r="A4">
            <v>5901012</v>
          </cell>
          <cell r="B4" t="str">
            <v>Fernie</v>
          </cell>
          <cell r="C4">
            <v>39.5</v>
          </cell>
          <cell r="D4">
            <v>40.4</v>
          </cell>
          <cell r="E4">
            <v>2210</v>
          </cell>
          <cell r="F4">
            <v>2235</v>
          </cell>
          <cell r="G4">
            <v>125</v>
          </cell>
          <cell r="H4">
            <v>125</v>
          </cell>
          <cell r="I4">
            <v>95</v>
          </cell>
          <cell r="J4">
            <v>120</v>
          </cell>
          <cell r="K4">
            <v>85</v>
          </cell>
          <cell r="L4">
            <v>95</v>
          </cell>
          <cell r="M4">
            <v>125</v>
          </cell>
          <cell r="N4">
            <v>105</v>
          </cell>
          <cell r="O4">
            <v>135</v>
          </cell>
          <cell r="P4">
            <v>130</v>
          </cell>
          <cell r="Q4">
            <v>190</v>
          </cell>
          <cell r="R4">
            <v>180</v>
          </cell>
          <cell r="S4">
            <v>200</v>
          </cell>
          <cell r="T4">
            <v>175</v>
          </cell>
          <cell r="U4">
            <v>165</v>
          </cell>
          <cell r="V4">
            <v>180</v>
          </cell>
          <cell r="W4">
            <v>170</v>
          </cell>
          <cell r="X4">
            <v>145</v>
          </cell>
          <cell r="Y4">
            <v>165</v>
          </cell>
          <cell r="Z4">
            <v>150</v>
          </cell>
          <cell r="AA4">
            <v>190</v>
          </cell>
          <cell r="AB4">
            <v>225</v>
          </cell>
          <cell r="AC4">
            <v>170</v>
          </cell>
          <cell r="AD4">
            <v>150</v>
          </cell>
          <cell r="AE4">
            <v>150</v>
          </cell>
          <cell r="AF4">
            <v>150</v>
          </cell>
          <cell r="AG4">
            <v>85</v>
          </cell>
          <cell r="AH4">
            <v>90</v>
          </cell>
          <cell r="AI4">
            <v>60</v>
          </cell>
          <cell r="AJ4">
            <v>60</v>
          </cell>
          <cell r="AK4">
            <v>50</v>
          </cell>
          <cell r="AL4">
            <v>60</v>
          </cell>
          <cell r="AM4">
            <v>30</v>
          </cell>
          <cell r="AN4">
            <v>50</v>
          </cell>
          <cell r="AO4">
            <v>20</v>
          </cell>
          <cell r="AP4">
            <v>35</v>
          </cell>
          <cell r="AQ4">
            <v>0</v>
          </cell>
          <cell r="AR4">
            <v>15</v>
          </cell>
          <cell r="AS4">
            <v>0</v>
          </cell>
          <cell r="AT4">
            <v>0</v>
          </cell>
          <cell r="AU4">
            <v>0</v>
          </cell>
          <cell r="AV4">
            <v>10</v>
          </cell>
          <cell r="AW4">
            <v>5</v>
          </cell>
          <cell r="AX4">
            <v>0</v>
          </cell>
        </row>
        <row r="5">
          <cell r="A5">
            <v>5901048</v>
          </cell>
          <cell r="B5" t="str">
            <v>East Kootenay G</v>
          </cell>
          <cell r="C5">
            <v>49.2</v>
          </cell>
          <cell r="D5">
            <v>48.3</v>
          </cell>
          <cell r="E5">
            <v>740</v>
          </cell>
          <cell r="F5">
            <v>675</v>
          </cell>
          <cell r="G5">
            <v>40</v>
          </cell>
          <cell r="H5">
            <v>30</v>
          </cell>
          <cell r="I5">
            <v>40</v>
          </cell>
          <cell r="J5">
            <v>25</v>
          </cell>
          <cell r="K5">
            <v>35</v>
          </cell>
          <cell r="L5">
            <v>40</v>
          </cell>
          <cell r="M5">
            <v>30</v>
          </cell>
          <cell r="N5">
            <v>40</v>
          </cell>
          <cell r="O5">
            <v>15</v>
          </cell>
          <cell r="P5">
            <v>15</v>
          </cell>
          <cell r="Q5">
            <v>45</v>
          </cell>
          <cell r="R5">
            <v>35</v>
          </cell>
          <cell r="S5">
            <v>30</v>
          </cell>
          <cell r="T5">
            <v>30</v>
          </cell>
          <cell r="U5">
            <v>25</v>
          </cell>
          <cell r="V5">
            <v>40</v>
          </cell>
          <cell r="W5">
            <v>50</v>
          </cell>
          <cell r="X5">
            <v>40</v>
          </cell>
          <cell r="Y5">
            <v>70</v>
          </cell>
          <cell r="Z5">
            <v>70</v>
          </cell>
          <cell r="AA5">
            <v>90</v>
          </cell>
          <cell r="AB5">
            <v>75</v>
          </cell>
          <cell r="AC5">
            <v>85</v>
          </cell>
          <cell r="AD5">
            <v>70</v>
          </cell>
          <cell r="AE5">
            <v>65</v>
          </cell>
          <cell r="AF5">
            <v>65</v>
          </cell>
          <cell r="AG5">
            <v>40</v>
          </cell>
          <cell r="AH5">
            <v>30</v>
          </cell>
          <cell r="AI5">
            <v>35</v>
          </cell>
          <cell r="AJ5">
            <v>30</v>
          </cell>
          <cell r="AK5">
            <v>15</v>
          </cell>
          <cell r="AL5">
            <v>15</v>
          </cell>
          <cell r="AM5">
            <v>15</v>
          </cell>
          <cell r="AN5">
            <v>10</v>
          </cell>
          <cell r="AO5">
            <v>10</v>
          </cell>
          <cell r="AP5">
            <v>5</v>
          </cell>
          <cell r="AQ5">
            <v>0</v>
          </cell>
          <cell r="AR5">
            <v>5</v>
          </cell>
          <cell r="AS5">
            <v>0</v>
          </cell>
          <cell r="AT5">
            <v>0</v>
          </cell>
          <cell r="AU5">
            <v>0</v>
          </cell>
          <cell r="AV5">
            <v>5</v>
          </cell>
          <cell r="AW5">
            <v>0</v>
          </cell>
          <cell r="AX5">
            <v>0</v>
          </cell>
        </row>
        <row r="6">
          <cell r="A6">
            <v>5903015</v>
          </cell>
          <cell r="B6" t="str">
            <v>Nelson</v>
          </cell>
          <cell r="C6">
            <v>39.5</v>
          </cell>
          <cell r="D6">
            <v>42.2</v>
          </cell>
          <cell r="E6">
            <v>4850</v>
          </cell>
          <cell r="F6">
            <v>5380</v>
          </cell>
          <cell r="G6">
            <v>280</v>
          </cell>
          <cell r="H6">
            <v>260</v>
          </cell>
          <cell r="I6">
            <v>275</v>
          </cell>
          <cell r="J6">
            <v>260</v>
          </cell>
          <cell r="K6">
            <v>265</v>
          </cell>
          <cell r="L6">
            <v>290</v>
          </cell>
          <cell r="M6">
            <v>340</v>
          </cell>
          <cell r="N6">
            <v>325</v>
          </cell>
          <cell r="O6">
            <v>290</v>
          </cell>
          <cell r="P6">
            <v>300</v>
          </cell>
          <cell r="Q6">
            <v>300</v>
          </cell>
          <cell r="R6">
            <v>325</v>
          </cell>
          <cell r="S6">
            <v>370</v>
          </cell>
          <cell r="T6">
            <v>370</v>
          </cell>
          <cell r="U6">
            <v>345</v>
          </cell>
          <cell r="V6">
            <v>400</v>
          </cell>
          <cell r="W6">
            <v>340</v>
          </cell>
          <cell r="X6">
            <v>355</v>
          </cell>
          <cell r="Y6">
            <v>355</v>
          </cell>
          <cell r="Z6">
            <v>390</v>
          </cell>
          <cell r="AA6">
            <v>380</v>
          </cell>
          <cell r="AB6">
            <v>410</v>
          </cell>
          <cell r="AC6">
            <v>340</v>
          </cell>
          <cell r="AD6">
            <v>415</v>
          </cell>
          <cell r="AE6">
            <v>335</v>
          </cell>
          <cell r="AF6">
            <v>360</v>
          </cell>
          <cell r="AG6">
            <v>205</v>
          </cell>
          <cell r="AH6">
            <v>200</v>
          </cell>
          <cell r="AI6">
            <v>110</v>
          </cell>
          <cell r="AJ6">
            <v>185</v>
          </cell>
          <cell r="AK6">
            <v>130</v>
          </cell>
          <cell r="AL6">
            <v>145</v>
          </cell>
          <cell r="AM6">
            <v>110</v>
          </cell>
          <cell r="AN6">
            <v>185</v>
          </cell>
          <cell r="AO6">
            <v>65</v>
          </cell>
          <cell r="AP6">
            <v>125</v>
          </cell>
          <cell r="AQ6">
            <v>30</v>
          </cell>
          <cell r="AR6">
            <v>75</v>
          </cell>
          <cell r="AS6">
            <v>25</v>
          </cell>
          <cell r="AT6">
            <v>5</v>
          </cell>
          <cell r="AU6">
            <v>0</v>
          </cell>
          <cell r="AV6">
            <v>60</v>
          </cell>
          <cell r="AW6">
            <v>15</v>
          </cell>
          <cell r="AX6">
            <v>0</v>
          </cell>
        </row>
        <row r="7">
          <cell r="A7">
            <v>5905030</v>
          </cell>
          <cell r="B7" t="str">
            <v>Kootenay Boundary B</v>
          </cell>
          <cell r="C7">
            <v>51.3</v>
          </cell>
          <cell r="D7">
            <v>51</v>
          </cell>
          <cell r="E7">
            <v>710</v>
          </cell>
          <cell r="F7">
            <v>685</v>
          </cell>
          <cell r="G7">
            <v>25</v>
          </cell>
          <cell r="H7">
            <v>15</v>
          </cell>
          <cell r="I7">
            <v>15</v>
          </cell>
          <cell r="J7">
            <v>20</v>
          </cell>
          <cell r="K7">
            <v>45</v>
          </cell>
          <cell r="L7">
            <v>25</v>
          </cell>
          <cell r="M7">
            <v>50</v>
          </cell>
          <cell r="N7">
            <v>40</v>
          </cell>
          <cell r="O7">
            <v>25</v>
          </cell>
          <cell r="P7">
            <v>35</v>
          </cell>
          <cell r="Q7">
            <v>25</v>
          </cell>
          <cell r="R7">
            <v>30</v>
          </cell>
          <cell r="S7">
            <v>25</v>
          </cell>
          <cell r="T7">
            <v>30</v>
          </cell>
          <cell r="U7">
            <v>25</v>
          </cell>
          <cell r="V7">
            <v>30</v>
          </cell>
          <cell r="W7">
            <v>40</v>
          </cell>
          <cell r="X7">
            <v>40</v>
          </cell>
          <cell r="Y7">
            <v>50</v>
          </cell>
          <cell r="Z7">
            <v>65</v>
          </cell>
          <cell r="AA7">
            <v>95</v>
          </cell>
          <cell r="AB7">
            <v>90</v>
          </cell>
          <cell r="AC7">
            <v>80</v>
          </cell>
          <cell r="AD7">
            <v>80</v>
          </cell>
          <cell r="AE7">
            <v>80</v>
          </cell>
          <cell r="AF7">
            <v>80</v>
          </cell>
          <cell r="AG7">
            <v>50</v>
          </cell>
          <cell r="AH7">
            <v>40</v>
          </cell>
          <cell r="AI7">
            <v>35</v>
          </cell>
          <cell r="AJ7">
            <v>30</v>
          </cell>
          <cell r="AK7">
            <v>20</v>
          </cell>
          <cell r="AL7">
            <v>20</v>
          </cell>
          <cell r="AM7">
            <v>15</v>
          </cell>
          <cell r="AN7">
            <v>15</v>
          </cell>
          <cell r="AO7">
            <v>5</v>
          </cell>
          <cell r="AP7">
            <v>5</v>
          </cell>
          <cell r="AQ7">
            <v>5</v>
          </cell>
          <cell r="AR7">
            <v>0</v>
          </cell>
          <cell r="AS7">
            <v>5</v>
          </cell>
          <cell r="AT7">
            <v>0</v>
          </cell>
          <cell r="AU7">
            <v>0</v>
          </cell>
          <cell r="AV7">
            <v>0</v>
          </cell>
          <cell r="AW7">
            <v>0</v>
          </cell>
          <cell r="AX7">
            <v>0</v>
          </cell>
        </row>
        <row r="8">
          <cell r="A8">
            <v>5901037</v>
          </cell>
          <cell r="B8" t="str">
            <v>East Kootenay E</v>
          </cell>
          <cell r="C8">
            <v>52.8</v>
          </cell>
          <cell r="D8">
            <v>51.8</v>
          </cell>
          <cell r="E8">
            <v>855</v>
          </cell>
          <cell r="F8">
            <v>780</v>
          </cell>
          <cell r="G8">
            <v>20</v>
          </cell>
          <cell r="H8">
            <v>20</v>
          </cell>
          <cell r="I8">
            <v>35</v>
          </cell>
          <cell r="J8">
            <v>25</v>
          </cell>
          <cell r="K8">
            <v>30</v>
          </cell>
          <cell r="L8">
            <v>25</v>
          </cell>
          <cell r="M8">
            <v>50</v>
          </cell>
          <cell r="N8">
            <v>35</v>
          </cell>
          <cell r="O8">
            <v>30</v>
          </cell>
          <cell r="P8">
            <v>35</v>
          </cell>
          <cell r="Q8">
            <v>25</v>
          </cell>
          <cell r="R8">
            <v>25</v>
          </cell>
          <cell r="S8">
            <v>30</v>
          </cell>
          <cell r="T8">
            <v>30</v>
          </cell>
          <cell r="U8">
            <v>25</v>
          </cell>
          <cell r="V8">
            <v>40</v>
          </cell>
          <cell r="W8">
            <v>60</v>
          </cell>
          <cell r="X8">
            <v>45</v>
          </cell>
          <cell r="Y8">
            <v>60</v>
          </cell>
          <cell r="Z8">
            <v>65</v>
          </cell>
          <cell r="AA8">
            <v>85</v>
          </cell>
          <cell r="AB8">
            <v>90</v>
          </cell>
          <cell r="AC8">
            <v>100</v>
          </cell>
          <cell r="AD8">
            <v>95</v>
          </cell>
          <cell r="AE8">
            <v>100</v>
          </cell>
          <cell r="AF8">
            <v>90</v>
          </cell>
          <cell r="AG8">
            <v>90</v>
          </cell>
          <cell r="AH8">
            <v>65</v>
          </cell>
          <cell r="AI8">
            <v>35</v>
          </cell>
          <cell r="AJ8">
            <v>30</v>
          </cell>
          <cell r="AK8">
            <v>30</v>
          </cell>
          <cell r="AL8">
            <v>20</v>
          </cell>
          <cell r="AM8">
            <v>20</v>
          </cell>
          <cell r="AN8">
            <v>25</v>
          </cell>
          <cell r="AO8">
            <v>10</v>
          </cell>
          <cell r="AP8">
            <v>15</v>
          </cell>
          <cell r="AQ8">
            <v>0</v>
          </cell>
          <cell r="AR8">
            <v>5</v>
          </cell>
          <cell r="AS8">
            <v>0</v>
          </cell>
          <cell r="AT8">
            <v>0</v>
          </cell>
          <cell r="AU8">
            <v>0</v>
          </cell>
          <cell r="AV8">
            <v>5</v>
          </cell>
          <cell r="AW8">
            <v>0</v>
          </cell>
          <cell r="AX8">
            <v>0</v>
          </cell>
        </row>
        <row r="9">
          <cell r="A9">
            <v>5901017</v>
          </cell>
          <cell r="B9" t="str">
            <v>East Kootenay A</v>
          </cell>
          <cell r="C9">
            <v>41.5</v>
          </cell>
          <cell r="D9">
            <v>40.299999999999997</v>
          </cell>
          <cell r="E9">
            <v>1000</v>
          </cell>
          <cell r="F9">
            <v>895</v>
          </cell>
          <cell r="G9">
            <v>65</v>
          </cell>
          <cell r="H9">
            <v>45</v>
          </cell>
          <cell r="I9">
            <v>45</v>
          </cell>
          <cell r="J9">
            <v>50</v>
          </cell>
          <cell r="K9">
            <v>45</v>
          </cell>
          <cell r="L9">
            <v>55</v>
          </cell>
          <cell r="M9">
            <v>45</v>
          </cell>
          <cell r="N9">
            <v>45</v>
          </cell>
          <cell r="O9">
            <v>50</v>
          </cell>
          <cell r="P9">
            <v>50</v>
          </cell>
          <cell r="Q9">
            <v>65</v>
          </cell>
          <cell r="R9">
            <v>50</v>
          </cell>
          <cell r="S9">
            <v>85</v>
          </cell>
          <cell r="T9">
            <v>75</v>
          </cell>
          <cell r="U9">
            <v>65</v>
          </cell>
          <cell r="V9">
            <v>65</v>
          </cell>
          <cell r="W9">
            <v>85</v>
          </cell>
          <cell r="X9">
            <v>80</v>
          </cell>
          <cell r="Y9">
            <v>65</v>
          </cell>
          <cell r="Z9">
            <v>55</v>
          </cell>
          <cell r="AA9">
            <v>85</v>
          </cell>
          <cell r="AB9">
            <v>90</v>
          </cell>
          <cell r="AC9">
            <v>100</v>
          </cell>
          <cell r="AD9">
            <v>60</v>
          </cell>
          <cell r="AE9">
            <v>70</v>
          </cell>
          <cell r="AF9">
            <v>70</v>
          </cell>
          <cell r="AG9">
            <v>50</v>
          </cell>
          <cell r="AH9">
            <v>45</v>
          </cell>
          <cell r="AI9">
            <v>45</v>
          </cell>
          <cell r="AJ9">
            <v>30</v>
          </cell>
          <cell r="AK9">
            <v>10</v>
          </cell>
          <cell r="AL9">
            <v>10</v>
          </cell>
          <cell r="AM9">
            <v>10</v>
          </cell>
          <cell r="AN9">
            <v>5</v>
          </cell>
          <cell r="AO9">
            <v>5</v>
          </cell>
          <cell r="AP9">
            <v>5</v>
          </cell>
          <cell r="AQ9">
            <v>5</v>
          </cell>
          <cell r="AR9">
            <v>0</v>
          </cell>
          <cell r="AS9">
            <v>5</v>
          </cell>
          <cell r="AT9">
            <v>0</v>
          </cell>
          <cell r="AU9">
            <v>0</v>
          </cell>
          <cell r="AV9">
            <v>0</v>
          </cell>
          <cell r="AW9">
            <v>0</v>
          </cell>
          <cell r="AX9">
            <v>0</v>
          </cell>
        </row>
        <row r="10">
          <cell r="A10">
            <v>5901039</v>
          </cell>
          <cell r="B10" t="str">
            <v>Invermere</v>
          </cell>
          <cell r="C10">
            <v>44.7</v>
          </cell>
          <cell r="D10">
            <v>46.9</v>
          </cell>
          <cell r="E10">
            <v>1380</v>
          </cell>
          <cell r="F10">
            <v>1575</v>
          </cell>
          <cell r="G10">
            <v>90</v>
          </cell>
          <cell r="H10">
            <v>70</v>
          </cell>
          <cell r="I10">
            <v>65</v>
          </cell>
          <cell r="J10">
            <v>80</v>
          </cell>
          <cell r="K10">
            <v>65</v>
          </cell>
          <cell r="L10">
            <v>95</v>
          </cell>
          <cell r="M10">
            <v>95</v>
          </cell>
          <cell r="N10">
            <v>105</v>
          </cell>
          <cell r="O10">
            <v>65</v>
          </cell>
          <cell r="P10">
            <v>70</v>
          </cell>
          <cell r="Q10">
            <v>70</v>
          </cell>
          <cell r="R10">
            <v>65</v>
          </cell>
          <cell r="S10">
            <v>80</v>
          </cell>
          <cell r="T10">
            <v>95</v>
          </cell>
          <cell r="U10">
            <v>80</v>
          </cell>
          <cell r="V10">
            <v>100</v>
          </cell>
          <cell r="W10">
            <v>85</v>
          </cell>
          <cell r="X10">
            <v>85</v>
          </cell>
          <cell r="Y10">
            <v>100</v>
          </cell>
          <cell r="Z10">
            <v>105</v>
          </cell>
          <cell r="AA10">
            <v>105</v>
          </cell>
          <cell r="AB10">
            <v>130</v>
          </cell>
          <cell r="AC10">
            <v>140</v>
          </cell>
          <cell r="AD10">
            <v>140</v>
          </cell>
          <cell r="AE10">
            <v>100</v>
          </cell>
          <cell r="AF10">
            <v>90</v>
          </cell>
          <cell r="AG10">
            <v>50</v>
          </cell>
          <cell r="AH10">
            <v>65</v>
          </cell>
          <cell r="AI10">
            <v>60</v>
          </cell>
          <cell r="AJ10">
            <v>50</v>
          </cell>
          <cell r="AK10">
            <v>55</v>
          </cell>
          <cell r="AL10">
            <v>65</v>
          </cell>
          <cell r="AM10">
            <v>30</v>
          </cell>
          <cell r="AN10">
            <v>100</v>
          </cell>
          <cell r="AO10">
            <v>30</v>
          </cell>
          <cell r="AP10">
            <v>45</v>
          </cell>
          <cell r="AQ10">
            <v>15</v>
          </cell>
          <cell r="AR10">
            <v>30</v>
          </cell>
          <cell r="AS10">
            <v>15</v>
          </cell>
          <cell r="AT10">
            <v>0</v>
          </cell>
          <cell r="AU10">
            <v>0</v>
          </cell>
          <cell r="AV10">
            <v>20</v>
          </cell>
          <cell r="AW10">
            <v>10</v>
          </cell>
          <cell r="AX10">
            <v>0</v>
          </cell>
        </row>
        <row r="11">
          <cell r="A11">
            <v>5901801</v>
          </cell>
          <cell r="B11" t="str">
            <v>Tobacco Plains 2</v>
          </cell>
          <cell r="C11">
            <v>42.5</v>
          </cell>
          <cell r="D11">
            <v>50</v>
          </cell>
          <cell r="E11">
            <v>30</v>
          </cell>
          <cell r="F11">
            <v>25</v>
          </cell>
          <cell r="G11">
            <v>0</v>
          </cell>
          <cell r="H11">
            <v>5</v>
          </cell>
          <cell r="I11">
            <v>0</v>
          </cell>
          <cell r="J11">
            <v>0</v>
          </cell>
          <cell r="K11">
            <v>5</v>
          </cell>
          <cell r="L11">
            <v>0</v>
          </cell>
          <cell r="M11">
            <v>5</v>
          </cell>
          <cell r="N11">
            <v>0</v>
          </cell>
          <cell r="O11">
            <v>5</v>
          </cell>
          <cell r="P11">
            <v>0</v>
          </cell>
          <cell r="Q11">
            <v>0</v>
          </cell>
          <cell r="R11">
            <v>5</v>
          </cell>
          <cell r="S11">
            <v>0</v>
          </cell>
          <cell r="T11">
            <v>0</v>
          </cell>
          <cell r="U11">
            <v>0</v>
          </cell>
          <cell r="V11">
            <v>5</v>
          </cell>
          <cell r="W11">
            <v>0</v>
          </cell>
          <cell r="X11">
            <v>0</v>
          </cell>
          <cell r="Y11">
            <v>0</v>
          </cell>
          <cell r="Z11">
            <v>5</v>
          </cell>
          <cell r="AA11">
            <v>5</v>
          </cell>
          <cell r="AB11">
            <v>5</v>
          </cell>
          <cell r="AC11">
            <v>0</v>
          </cell>
          <cell r="AD11">
            <v>0</v>
          </cell>
          <cell r="AE11">
            <v>5</v>
          </cell>
          <cell r="AF11">
            <v>5</v>
          </cell>
          <cell r="AG11">
            <v>0</v>
          </cell>
          <cell r="AH11">
            <v>0</v>
          </cell>
          <cell r="AI11">
            <v>5</v>
          </cell>
          <cell r="AJ11">
            <v>0</v>
          </cell>
          <cell r="AK11">
            <v>0</v>
          </cell>
          <cell r="AL11">
            <v>5</v>
          </cell>
          <cell r="AM11">
            <v>0</v>
          </cell>
          <cell r="AN11">
            <v>0</v>
          </cell>
          <cell r="AO11">
            <v>0</v>
          </cell>
          <cell r="AP11">
            <v>0</v>
          </cell>
          <cell r="AQ11">
            <v>0</v>
          </cell>
          <cell r="AR11">
            <v>0</v>
          </cell>
          <cell r="AS11">
            <v>0</v>
          </cell>
          <cell r="AT11">
            <v>0</v>
          </cell>
          <cell r="AU11">
            <v>0</v>
          </cell>
          <cell r="AV11">
            <v>0</v>
          </cell>
          <cell r="AW11">
            <v>0</v>
          </cell>
          <cell r="AX11">
            <v>0</v>
          </cell>
        </row>
        <row r="12">
          <cell r="A12">
            <v>5901046</v>
          </cell>
          <cell r="B12" t="str">
            <v>East Kootenay F</v>
          </cell>
          <cell r="C12">
            <v>52</v>
          </cell>
          <cell r="D12">
            <v>50.1</v>
          </cell>
          <cell r="E12">
            <v>1315</v>
          </cell>
          <cell r="F12">
            <v>1315</v>
          </cell>
          <cell r="G12">
            <v>40</v>
          </cell>
          <cell r="H12">
            <v>45</v>
          </cell>
          <cell r="I12">
            <v>60</v>
          </cell>
          <cell r="J12">
            <v>50</v>
          </cell>
          <cell r="K12">
            <v>70</v>
          </cell>
          <cell r="L12">
            <v>65</v>
          </cell>
          <cell r="M12">
            <v>80</v>
          </cell>
          <cell r="N12">
            <v>80</v>
          </cell>
          <cell r="O12">
            <v>60</v>
          </cell>
          <cell r="P12">
            <v>55</v>
          </cell>
          <cell r="Q12">
            <v>65</v>
          </cell>
          <cell r="R12">
            <v>65</v>
          </cell>
          <cell r="S12">
            <v>50</v>
          </cell>
          <cell r="T12">
            <v>50</v>
          </cell>
          <cell r="U12">
            <v>55</v>
          </cell>
          <cell r="V12">
            <v>60</v>
          </cell>
          <cell r="W12">
            <v>70</v>
          </cell>
          <cell r="X12">
            <v>90</v>
          </cell>
          <cell r="Y12">
            <v>75</v>
          </cell>
          <cell r="Z12">
            <v>95</v>
          </cell>
          <cell r="AA12">
            <v>135</v>
          </cell>
          <cell r="AB12">
            <v>120</v>
          </cell>
          <cell r="AC12">
            <v>130</v>
          </cell>
          <cell r="AD12">
            <v>135</v>
          </cell>
          <cell r="AE12">
            <v>135</v>
          </cell>
          <cell r="AF12">
            <v>140</v>
          </cell>
          <cell r="AG12">
            <v>115</v>
          </cell>
          <cell r="AH12">
            <v>100</v>
          </cell>
          <cell r="AI12">
            <v>85</v>
          </cell>
          <cell r="AJ12">
            <v>80</v>
          </cell>
          <cell r="AK12">
            <v>60</v>
          </cell>
          <cell r="AL12">
            <v>50</v>
          </cell>
          <cell r="AM12">
            <v>25</v>
          </cell>
          <cell r="AN12">
            <v>25</v>
          </cell>
          <cell r="AO12">
            <v>5</v>
          </cell>
          <cell r="AP12">
            <v>10</v>
          </cell>
          <cell r="AQ12">
            <v>0</v>
          </cell>
          <cell r="AR12">
            <v>0</v>
          </cell>
          <cell r="AS12">
            <v>0</v>
          </cell>
          <cell r="AT12">
            <v>0</v>
          </cell>
          <cell r="AU12">
            <v>0</v>
          </cell>
          <cell r="AV12">
            <v>0</v>
          </cell>
          <cell r="AW12">
            <v>0</v>
          </cell>
          <cell r="AX12">
            <v>0</v>
          </cell>
        </row>
        <row r="13">
          <cell r="A13">
            <v>5901028</v>
          </cell>
          <cell r="B13" t="str">
            <v>Kimberley</v>
          </cell>
          <cell r="C13">
            <v>45.8</v>
          </cell>
          <cell r="D13">
            <v>46.8</v>
          </cell>
          <cell r="E13">
            <v>3290</v>
          </cell>
          <cell r="F13">
            <v>3355</v>
          </cell>
          <cell r="G13">
            <v>205</v>
          </cell>
          <cell r="H13">
            <v>195</v>
          </cell>
          <cell r="I13">
            <v>165</v>
          </cell>
          <cell r="J13">
            <v>145</v>
          </cell>
          <cell r="K13">
            <v>140</v>
          </cell>
          <cell r="L13">
            <v>160</v>
          </cell>
          <cell r="M13">
            <v>175</v>
          </cell>
          <cell r="N13">
            <v>155</v>
          </cell>
          <cell r="O13">
            <v>135</v>
          </cell>
          <cell r="P13">
            <v>140</v>
          </cell>
          <cell r="Q13">
            <v>170</v>
          </cell>
          <cell r="R13">
            <v>170</v>
          </cell>
          <cell r="S13">
            <v>205</v>
          </cell>
          <cell r="T13">
            <v>195</v>
          </cell>
          <cell r="U13">
            <v>225</v>
          </cell>
          <cell r="V13">
            <v>220</v>
          </cell>
          <cell r="W13">
            <v>200</v>
          </cell>
          <cell r="X13">
            <v>220</v>
          </cell>
          <cell r="Y13">
            <v>235</v>
          </cell>
          <cell r="Z13">
            <v>240</v>
          </cell>
          <cell r="AA13">
            <v>250</v>
          </cell>
          <cell r="AB13">
            <v>260</v>
          </cell>
          <cell r="AC13">
            <v>265</v>
          </cell>
          <cell r="AD13">
            <v>260</v>
          </cell>
          <cell r="AE13">
            <v>280</v>
          </cell>
          <cell r="AF13">
            <v>245</v>
          </cell>
          <cell r="AG13">
            <v>195</v>
          </cell>
          <cell r="AH13">
            <v>195</v>
          </cell>
          <cell r="AI13">
            <v>150</v>
          </cell>
          <cell r="AJ13">
            <v>165</v>
          </cell>
          <cell r="AK13">
            <v>140</v>
          </cell>
          <cell r="AL13">
            <v>125</v>
          </cell>
          <cell r="AM13">
            <v>90</v>
          </cell>
          <cell r="AN13">
            <v>105</v>
          </cell>
          <cell r="AO13">
            <v>45</v>
          </cell>
          <cell r="AP13">
            <v>90</v>
          </cell>
          <cell r="AQ13">
            <v>15</v>
          </cell>
          <cell r="AR13">
            <v>60</v>
          </cell>
          <cell r="AS13">
            <v>10</v>
          </cell>
          <cell r="AT13">
            <v>5</v>
          </cell>
          <cell r="AU13">
            <v>0</v>
          </cell>
          <cell r="AV13">
            <v>50</v>
          </cell>
          <cell r="AW13">
            <v>10</v>
          </cell>
          <cell r="AX13">
            <v>0</v>
          </cell>
        </row>
        <row r="14">
          <cell r="A14">
            <v>5901022</v>
          </cell>
          <cell r="B14" t="str">
            <v>Cranbrook</v>
          </cell>
          <cell r="C14">
            <v>42</v>
          </cell>
          <cell r="D14">
            <v>44.1</v>
          </cell>
          <cell r="E14">
            <v>9360</v>
          </cell>
          <cell r="F14">
            <v>9960</v>
          </cell>
          <cell r="G14">
            <v>535</v>
          </cell>
          <cell r="H14">
            <v>540</v>
          </cell>
          <cell r="I14">
            <v>540</v>
          </cell>
          <cell r="J14">
            <v>555</v>
          </cell>
          <cell r="K14">
            <v>580</v>
          </cell>
          <cell r="L14">
            <v>505</v>
          </cell>
          <cell r="M14">
            <v>635</v>
          </cell>
          <cell r="N14">
            <v>615</v>
          </cell>
          <cell r="O14">
            <v>520</v>
          </cell>
          <cell r="P14">
            <v>545</v>
          </cell>
          <cell r="Q14">
            <v>575</v>
          </cell>
          <cell r="R14">
            <v>570</v>
          </cell>
          <cell r="S14">
            <v>515</v>
          </cell>
          <cell r="T14">
            <v>565</v>
          </cell>
          <cell r="U14">
            <v>545</v>
          </cell>
          <cell r="V14">
            <v>555</v>
          </cell>
          <cell r="W14">
            <v>550</v>
          </cell>
          <cell r="X14">
            <v>635</v>
          </cell>
          <cell r="Y14">
            <v>725</v>
          </cell>
          <cell r="Z14">
            <v>725</v>
          </cell>
          <cell r="AA14">
            <v>745</v>
          </cell>
          <cell r="AB14">
            <v>750</v>
          </cell>
          <cell r="AC14">
            <v>710</v>
          </cell>
          <cell r="AD14">
            <v>780</v>
          </cell>
          <cell r="AE14">
            <v>645</v>
          </cell>
          <cell r="AF14">
            <v>715</v>
          </cell>
          <cell r="AG14">
            <v>495</v>
          </cell>
          <cell r="AH14">
            <v>540</v>
          </cell>
          <cell r="AI14">
            <v>400</v>
          </cell>
          <cell r="AJ14">
            <v>415</v>
          </cell>
          <cell r="AK14">
            <v>300</v>
          </cell>
          <cell r="AL14">
            <v>335</v>
          </cell>
          <cell r="AM14">
            <v>210</v>
          </cell>
          <cell r="AN14">
            <v>310</v>
          </cell>
          <cell r="AO14">
            <v>105</v>
          </cell>
          <cell r="AP14">
            <v>205</v>
          </cell>
          <cell r="AQ14">
            <v>50</v>
          </cell>
          <cell r="AR14">
            <v>85</v>
          </cell>
          <cell r="AS14">
            <v>45</v>
          </cell>
          <cell r="AT14">
            <v>5</v>
          </cell>
          <cell r="AU14">
            <v>0</v>
          </cell>
          <cell r="AV14">
            <v>60</v>
          </cell>
          <cell r="AW14">
            <v>25</v>
          </cell>
          <cell r="AX14">
            <v>0</v>
          </cell>
        </row>
        <row r="15">
          <cell r="A15">
            <v>5901804</v>
          </cell>
          <cell r="B15" t="str">
            <v>Columbia Lake 3</v>
          </cell>
          <cell r="C15">
            <v>47.5</v>
          </cell>
          <cell r="D15">
            <v>45</v>
          </cell>
          <cell r="E15">
            <v>70</v>
          </cell>
          <cell r="F15">
            <v>60</v>
          </cell>
          <cell r="G15">
            <v>5</v>
          </cell>
          <cell r="H15">
            <v>5</v>
          </cell>
          <cell r="I15">
            <v>0</v>
          </cell>
          <cell r="J15">
            <v>0</v>
          </cell>
          <cell r="K15">
            <v>5</v>
          </cell>
          <cell r="L15">
            <v>5</v>
          </cell>
          <cell r="M15">
            <v>5</v>
          </cell>
          <cell r="N15">
            <v>5</v>
          </cell>
          <cell r="O15">
            <v>0</v>
          </cell>
          <cell r="P15">
            <v>5</v>
          </cell>
          <cell r="Q15">
            <v>5</v>
          </cell>
          <cell r="R15">
            <v>0</v>
          </cell>
          <cell r="S15">
            <v>0</v>
          </cell>
          <cell r="T15">
            <v>5</v>
          </cell>
          <cell r="U15">
            <v>5</v>
          </cell>
          <cell r="V15">
            <v>0</v>
          </cell>
          <cell r="W15">
            <v>5</v>
          </cell>
          <cell r="X15">
            <v>5</v>
          </cell>
          <cell r="Y15">
            <v>5</v>
          </cell>
          <cell r="Z15">
            <v>5</v>
          </cell>
          <cell r="AA15">
            <v>0</v>
          </cell>
          <cell r="AB15">
            <v>5</v>
          </cell>
          <cell r="AC15">
            <v>10</v>
          </cell>
          <cell r="AD15">
            <v>5</v>
          </cell>
          <cell r="AE15">
            <v>15</v>
          </cell>
          <cell r="AF15">
            <v>5</v>
          </cell>
          <cell r="AG15">
            <v>0</v>
          </cell>
          <cell r="AH15">
            <v>5</v>
          </cell>
          <cell r="AI15">
            <v>5</v>
          </cell>
          <cell r="AJ15">
            <v>0</v>
          </cell>
          <cell r="AK15">
            <v>0</v>
          </cell>
          <cell r="AL15">
            <v>0</v>
          </cell>
          <cell r="AM15">
            <v>0</v>
          </cell>
          <cell r="AN15">
            <v>5</v>
          </cell>
          <cell r="AO15">
            <v>0</v>
          </cell>
          <cell r="AP15">
            <v>0</v>
          </cell>
          <cell r="AQ15">
            <v>0</v>
          </cell>
          <cell r="AR15">
            <v>0</v>
          </cell>
          <cell r="AS15">
            <v>0</v>
          </cell>
          <cell r="AT15">
            <v>0</v>
          </cell>
          <cell r="AU15">
            <v>0</v>
          </cell>
          <cell r="AV15">
            <v>0</v>
          </cell>
          <cell r="AW15">
            <v>0</v>
          </cell>
          <cell r="AX15">
            <v>0</v>
          </cell>
        </row>
        <row r="16">
          <cell r="A16">
            <v>5903045</v>
          </cell>
          <cell r="B16" t="str">
            <v>Castlegar</v>
          </cell>
          <cell r="C16">
            <v>44.8</v>
          </cell>
          <cell r="D16">
            <v>47.2</v>
          </cell>
          <cell r="E16">
            <v>3790</v>
          </cell>
          <cell r="F16">
            <v>4030</v>
          </cell>
          <cell r="G16">
            <v>175</v>
          </cell>
          <cell r="H16">
            <v>165</v>
          </cell>
          <cell r="I16">
            <v>195</v>
          </cell>
          <cell r="J16">
            <v>190</v>
          </cell>
          <cell r="K16">
            <v>215</v>
          </cell>
          <cell r="L16">
            <v>185</v>
          </cell>
          <cell r="M16">
            <v>245</v>
          </cell>
          <cell r="N16">
            <v>230</v>
          </cell>
          <cell r="O16">
            <v>210</v>
          </cell>
          <cell r="P16">
            <v>200</v>
          </cell>
          <cell r="Q16">
            <v>215</v>
          </cell>
          <cell r="R16">
            <v>210</v>
          </cell>
          <cell r="S16">
            <v>205</v>
          </cell>
          <cell r="T16">
            <v>220</v>
          </cell>
          <cell r="U16">
            <v>195</v>
          </cell>
          <cell r="V16">
            <v>250</v>
          </cell>
          <cell r="W16">
            <v>250</v>
          </cell>
          <cell r="X16">
            <v>260</v>
          </cell>
          <cell r="Y16">
            <v>250</v>
          </cell>
          <cell r="Z16">
            <v>280</v>
          </cell>
          <cell r="AA16">
            <v>320</v>
          </cell>
          <cell r="AB16">
            <v>325</v>
          </cell>
          <cell r="AC16">
            <v>315</v>
          </cell>
          <cell r="AD16">
            <v>290</v>
          </cell>
          <cell r="AE16">
            <v>255</v>
          </cell>
          <cell r="AF16">
            <v>305</v>
          </cell>
          <cell r="AG16">
            <v>225</v>
          </cell>
          <cell r="AH16">
            <v>245</v>
          </cell>
          <cell r="AI16">
            <v>180</v>
          </cell>
          <cell r="AJ16">
            <v>200</v>
          </cell>
          <cell r="AK16">
            <v>145</v>
          </cell>
          <cell r="AL16">
            <v>150</v>
          </cell>
          <cell r="AM16">
            <v>110</v>
          </cell>
          <cell r="AN16">
            <v>145</v>
          </cell>
          <cell r="AO16">
            <v>55</v>
          </cell>
          <cell r="AP16">
            <v>105</v>
          </cell>
          <cell r="AQ16">
            <v>40</v>
          </cell>
          <cell r="AR16">
            <v>70</v>
          </cell>
          <cell r="AS16">
            <v>30</v>
          </cell>
          <cell r="AT16">
            <v>5</v>
          </cell>
          <cell r="AU16">
            <v>5</v>
          </cell>
          <cell r="AV16">
            <v>50</v>
          </cell>
          <cell r="AW16">
            <v>20</v>
          </cell>
          <cell r="AX16">
            <v>0</v>
          </cell>
        </row>
        <row r="17">
          <cell r="A17">
            <v>5901006</v>
          </cell>
          <cell r="B17" t="str">
            <v>Sparwood</v>
          </cell>
          <cell r="C17">
            <v>39.5</v>
          </cell>
          <cell r="D17">
            <v>39.6</v>
          </cell>
          <cell r="E17">
            <v>1905</v>
          </cell>
          <cell r="F17">
            <v>1760</v>
          </cell>
          <cell r="G17">
            <v>115</v>
          </cell>
          <cell r="H17">
            <v>110</v>
          </cell>
          <cell r="I17">
            <v>115</v>
          </cell>
          <cell r="J17">
            <v>110</v>
          </cell>
          <cell r="K17">
            <v>110</v>
          </cell>
          <cell r="L17">
            <v>95</v>
          </cell>
          <cell r="M17">
            <v>135</v>
          </cell>
          <cell r="N17">
            <v>125</v>
          </cell>
          <cell r="O17">
            <v>125</v>
          </cell>
          <cell r="P17">
            <v>105</v>
          </cell>
          <cell r="Q17">
            <v>100</v>
          </cell>
          <cell r="R17">
            <v>110</v>
          </cell>
          <cell r="S17">
            <v>140</v>
          </cell>
          <cell r="T17">
            <v>110</v>
          </cell>
          <cell r="U17">
            <v>135</v>
          </cell>
          <cell r="V17">
            <v>125</v>
          </cell>
          <cell r="W17">
            <v>115</v>
          </cell>
          <cell r="X17">
            <v>110</v>
          </cell>
          <cell r="Y17">
            <v>160</v>
          </cell>
          <cell r="Z17">
            <v>170</v>
          </cell>
          <cell r="AA17">
            <v>185</v>
          </cell>
          <cell r="AB17">
            <v>150</v>
          </cell>
          <cell r="AC17">
            <v>160</v>
          </cell>
          <cell r="AD17">
            <v>130</v>
          </cell>
          <cell r="AE17">
            <v>115</v>
          </cell>
          <cell r="AF17">
            <v>90</v>
          </cell>
          <cell r="AG17">
            <v>70</v>
          </cell>
          <cell r="AH17">
            <v>75</v>
          </cell>
          <cell r="AI17">
            <v>60</v>
          </cell>
          <cell r="AJ17">
            <v>45</v>
          </cell>
          <cell r="AK17">
            <v>45</v>
          </cell>
          <cell r="AL17">
            <v>45</v>
          </cell>
          <cell r="AM17">
            <v>25</v>
          </cell>
          <cell r="AN17">
            <v>35</v>
          </cell>
          <cell r="AO17">
            <v>5</v>
          </cell>
          <cell r="AP17">
            <v>15</v>
          </cell>
          <cell r="AQ17">
            <v>0</v>
          </cell>
          <cell r="AR17">
            <v>10</v>
          </cell>
          <cell r="AS17">
            <v>0</v>
          </cell>
          <cell r="AT17">
            <v>0</v>
          </cell>
          <cell r="AU17">
            <v>0</v>
          </cell>
          <cell r="AV17">
            <v>10</v>
          </cell>
          <cell r="AW17">
            <v>0</v>
          </cell>
          <cell r="AX17">
            <v>0</v>
          </cell>
        </row>
        <row r="18">
          <cell r="A18">
            <v>5903041</v>
          </cell>
          <cell r="B18" t="str">
            <v>Central Kootenay E</v>
          </cell>
          <cell r="C18">
            <v>47.7</v>
          </cell>
          <cell r="D18">
            <v>47.2</v>
          </cell>
          <cell r="E18">
            <v>1945</v>
          </cell>
          <cell r="F18">
            <v>1840</v>
          </cell>
          <cell r="G18">
            <v>80</v>
          </cell>
          <cell r="H18">
            <v>85</v>
          </cell>
          <cell r="I18">
            <v>95</v>
          </cell>
          <cell r="J18">
            <v>80</v>
          </cell>
          <cell r="K18">
            <v>85</v>
          </cell>
          <cell r="L18">
            <v>115</v>
          </cell>
          <cell r="M18">
            <v>110</v>
          </cell>
          <cell r="N18">
            <v>105</v>
          </cell>
          <cell r="O18">
            <v>80</v>
          </cell>
          <cell r="P18">
            <v>70</v>
          </cell>
          <cell r="Q18">
            <v>75</v>
          </cell>
          <cell r="R18">
            <v>75</v>
          </cell>
          <cell r="S18">
            <v>100</v>
          </cell>
          <cell r="T18">
            <v>105</v>
          </cell>
          <cell r="U18">
            <v>130</v>
          </cell>
          <cell r="V18">
            <v>105</v>
          </cell>
          <cell r="W18">
            <v>120</v>
          </cell>
          <cell r="X18">
            <v>120</v>
          </cell>
          <cell r="Y18">
            <v>140</v>
          </cell>
          <cell r="Z18">
            <v>160</v>
          </cell>
          <cell r="AA18">
            <v>190</v>
          </cell>
          <cell r="AB18">
            <v>185</v>
          </cell>
          <cell r="AC18">
            <v>195</v>
          </cell>
          <cell r="AD18">
            <v>195</v>
          </cell>
          <cell r="AE18">
            <v>195</v>
          </cell>
          <cell r="AF18">
            <v>165</v>
          </cell>
          <cell r="AG18">
            <v>130</v>
          </cell>
          <cell r="AH18">
            <v>105</v>
          </cell>
          <cell r="AI18">
            <v>80</v>
          </cell>
          <cell r="AJ18">
            <v>60</v>
          </cell>
          <cell r="AK18">
            <v>55</v>
          </cell>
          <cell r="AL18">
            <v>45</v>
          </cell>
          <cell r="AM18">
            <v>40</v>
          </cell>
          <cell r="AN18">
            <v>40</v>
          </cell>
          <cell r="AO18">
            <v>20</v>
          </cell>
          <cell r="AP18">
            <v>15</v>
          </cell>
          <cell r="AQ18">
            <v>5</v>
          </cell>
          <cell r="AR18">
            <v>10</v>
          </cell>
          <cell r="AS18">
            <v>5</v>
          </cell>
          <cell r="AT18">
            <v>0</v>
          </cell>
          <cell r="AU18">
            <v>0</v>
          </cell>
          <cell r="AV18">
            <v>10</v>
          </cell>
          <cell r="AW18">
            <v>0</v>
          </cell>
          <cell r="AX18">
            <v>0</v>
          </cell>
        </row>
        <row r="19">
          <cell r="A19">
            <v>5939019</v>
          </cell>
          <cell r="B19" t="str">
            <v>Revelstoke</v>
          </cell>
          <cell r="C19">
            <v>39.4</v>
          </cell>
          <cell r="D19">
            <v>41.3</v>
          </cell>
          <cell r="E19">
            <v>3640</v>
          </cell>
          <cell r="F19">
            <v>3500</v>
          </cell>
          <cell r="G19">
            <v>205</v>
          </cell>
          <cell r="H19">
            <v>185</v>
          </cell>
          <cell r="I19">
            <v>180</v>
          </cell>
          <cell r="J19">
            <v>165</v>
          </cell>
          <cell r="K19">
            <v>195</v>
          </cell>
          <cell r="L19">
            <v>175</v>
          </cell>
          <cell r="M19">
            <v>225</v>
          </cell>
          <cell r="N19">
            <v>190</v>
          </cell>
          <cell r="O19">
            <v>190</v>
          </cell>
          <cell r="P19">
            <v>195</v>
          </cell>
          <cell r="Q19">
            <v>300</v>
          </cell>
          <cell r="R19">
            <v>260</v>
          </cell>
          <cell r="S19">
            <v>290</v>
          </cell>
          <cell r="T19">
            <v>290</v>
          </cell>
          <cell r="U19">
            <v>275</v>
          </cell>
          <cell r="V19">
            <v>230</v>
          </cell>
          <cell r="W19">
            <v>220</v>
          </cell>
          <cell r="X19">
            <v>245</v>
          </cell>
          <cell r="Y19">
            <v>305</v>
          </cell>
          <cell r="Z19">
            <v>280</v>
          </cell>
          <cell r="AA19">
            <v>320</v>
          </cell>
          <cell r="AB19">
            <v>320</v>
          </cell>
          <cell r="AC19">
            <v>275</v>
          </cell>
          <cell r="AD19">
            <v>265</v>
          </cell>
          <cell r="AE19">
            <v>205</v>
          </cell>
          <cell r="AF19">
            <v>205</v>
          </cell>
          <cell r="AG19">
            <v>160</v>
          </cell>
          <cell r="AH19">
            <v>145</v>
          </cell>
          <cell r="AI19">
            <v>115</v>
          </cell>
          <cell r="AJ19">
            <v>120</v>
          </cell>
          <cell r="AK19">
            <v>90</v>
          </cell>
          <cell r="AL19">
            <v>90</v>
          </cell>
          <cell r="AM19">
            <v>70</v>
          </cell>
          <cell r="AN19">
            <v>80</v>
          </cell>
          <cell r="AO19">
            <v>15</v>
          </cell>
          <cell r="AP19">
            <v>35</v>
          </cell>
          <cell r="AQ19">
            <v>10</v>
          </cell>
          <cell r="AR19">
            <v>40</v>
          </cell>
          <cell r="AS19">
            <v>10</v>
          </cell>
          <cell r="AT19">
            <v>0</v>
          </cell>
          <cell r="AU19">
            <v>0</v>
          </cell>
          <cell r="AV19">
            <v>20</v>
          </cell>
          <cell r="AW19">
            <v>15</v>
          </cell>
          <cell r="AX19">
            <v>5</v>
          </cell>
        </row>
        <row r="20">
          <cell r="A20">
            <v>5905042</v>
          </cell>
          <cell r="B20" t="str">
            <v>Greenwood</v>
          </cell>
          <cell r="C20">
            <v>58.8</v>
          </cell>
          <cell r="D20">
            <v>56.4</v>
          </cell>
          <cell r="E20">
            <v>360</v>
          </cell>
          <cell r="F20">
            <v>345</v>
          </cell>
          <cell r="G20">
            <v>10</v>
          </cell>
          <cell r="H20">
            <v>15</v>
          </cell>
          <cell r="I20">
            <v>15</v>
          </cell>
          <cell r="J20">
            <v>15</v>
          </cell>
          <cell r="K20">
            <v>15</v>
          </cell>
          <cell r="L20">
            <v>5</v>
          </cell>
          <cell r="M20">
            <v>10</v>
          </cell>
          <cell r="N20">
            <v>15</v>
          </cell>
          <cell r="O20">
            <v>10</v>
          </cell>
          <cell r="P20">
            <v>5</v>
          </cell>
          <cell r="Q20">
            <v>5</v>
          </cell>
          <cell r="R20">
            <v>10</v>
          </cell>
          <cell r="S20">
            <v>5</v>
          </cell>
          <cell r="T20">
            <v>15</v>
          </cell>
          <cell r="U20">
            <v>10</v>
          </cell>
          <cell r="V20">
            <v>5</v>
          </cell>
          <cell r="W20">
            <v>15</v>
          </cell>
          <cell r="X20">
            <v>10</v>
          </cell>
          <cell r="Y20">
            <v>30</v>
          </cell>
          <cell r="Z20">
            <v>35</v>
          </cell>
          <cell r="AA20">
            <v>30</v>
          </cell>
          <cell r="AB20">
            <v>25</v>
          </cell>
          <cell r="AC20">
            <v>35</v>
          </cell>
          <cell r="AD20">
            <v>40</v>
          </cell>
          <cell r="AE20">
            <v>50</v>
          </cell>
          <cell r="AF20">
            <v>55</v>
          </cell>
          <cell r="AG20">
            <v>45</v>
          </cell>
          <cell r="AH20">
            <v>35</v>
          </cell>
          <cell r="AI20">
            <v>35</v>
          </cell>
          <cell r="AJ20">
            <v>20</v>
          </cell>
          <cell r="AK20">
            <v>30</v>
          </cell>
          <cell r="AL20">
            <v>20</v>
          </cell>
          <cell r="AM20">
            <v>15</v>
          </cell>
          <cell r="AN20">
            <v>5</v>
          </cell>
          <cell r="AO20">
            <v>5</v>
          </cell>
          <cell r="AP20">
            <v>5</v>
          </cell>
          <cell r="AQ20">
            <v>0</v>
          </cell>
          <cell r="AR20">
            <v>5</v>
          </cell>
          <cell r="AS20">
            <v>0</v>
          </cell>
          <cell r="AT20">
            <v>0</v>
          </cell>
          <cell r="AU20">
            <v>0</v>
          </cell>
          <cell r="AV20">
            <v>5</v>
          </cell>
          <cell r="AW20">
            <v>0</v>
          </cell>
          <cell r="AX20">
            <v>0</v>
          </cell>
        </row>
        <row r="21">
          <cell r="A21">
            <v>5903010</v>
          </cell>
          <cell r="B21" t="str">
            <v>Central Kootenay A</v>
          </cell>
          <cell r="C21">
            <v>56.2</v>
          </cell>
          <cell r="D21">
            <v>56.2</v>
          </cell>
          <cell r="E21">
            <v>1040</v>
          </cell>
          <cell r="F21">
            <v>990</v>
          </cell>
          <cell r="G21">
            <v>25</v>
          </cell>
          <cell r="H21">
            <v>35</v>
          </cell>
          <cell r="I21">
            <v>35</v>
          </cell>
          <cell r="J21">
            <v>30</v>
          </cell>
          <cell r="K21">
            <v>45</v>
          </cell>
          <cell r="L21">
            <v>30</v>
          </cell>
          <cell r="M21">
            <v>35</v>
          </cell>
          <cell r="N21">
            <v>30</v>
          </cell>
          <cell r="O21">
            <v>30</v>
          </cell>
          <cell r="P21">
            <v>20</v>
          </cell>
          <cell r="Q21">
            <v>25</v>
          </cell>
          <cell r="R21">
            <v>25</v>
          </cell>
          <cell r="S21">
            <v>45</v>
          </cell>
          <cell r="T21">
            <v>45</v>
          </cell>
          <cell r="U21">
            <v>55</v>
          </cell>
          <cell r="V21">
            <v>50</v>
          </cell>
          <cell r="W21">
            <v>45</v>
          </cell>
          <cell r="X21">
            <v>35</v>
          </cell>
          <cell r="Y21">
            <v>55</v>
          </cell>
          <cell r="Z21">
            <v>75</v>
          </cell>
          <cell r="AA21">
            <v>90</v>
          </cell>
          <cell r="AB21">
            <v>95</v>
          </cell>
          <cell r="AC21">
            <v>125</v>
          </cell>
          <cell r="AD21">
            <v>125</v>
          </cell>
          <cell r="AE21">
            <v>140</v>
          </cell>
          <cell r="AF21">
            <v>135</v>
          </cell>
          <cell r="AG21">
            <v>105</v>
          </cell>
          <cell r="AH21">
            <v>95</v>
          </cell>
          <cell r="AI21">
            <v>60</v>
          </cell>
          <cell r="AJ21">
            <v>70</v>
          </cell>
          <cell r="AK21">
            <v>65</v>
          </cell>
          <cell r="AL21">
            <v>40</v>
          </cell>
          <cell r="AM21">
            <v>40</v>
          </cell>
          <cell r="AN21">
            <v>30</v>
          </cell>
          <cell r="AO21">
            <v>10</v>
          </cell>
          <cell r="AP21">
            <v>15</v>
          </cell>
          <cell r="AQ21">
            <v>0</v>
          </cell>
          <cell r="AR21">
            <v>5</v>
          </cell>
          <cell r="AS21">
            <v>0</v>
          </cell>
          <cell r="AT21">
            <v>0</v>
          </cell>
          <cell r="AU21">
            <v>0</v>
          </cell>
          <cell r="AV21">
            <v>5</v>
          </cell>
          <cell r="AW21">
            <v>0</v>
          </cell>
          <cell r="AX21">
            <v>0</v>
          </cell>
        </row>
        <row r="22">
          <cell r="A22">
            <v>5905014</v>
          </cell>
          <cell r="B22" t="str">
            <v>Trail</v>
          </cell>
          <cell r="C22">
            <v>48.5</v>
          </cell>
          <cell r="D22">
            <v>51</v>
          </cell>
          <cell r="E22">
            <v>3615</v>
          </cell>
          <cell r="F22">
            <v>4065</v>
          </cell>
          <cell r="G22">
            <v>175</v>
          </cell>
          <cell r="H22">
            <v>170</v>
          </cell>
          <cell r="I22">
            <v>165</v>
          </cell>
          <cell r="J22">
            <v>170</v>
          </cell>
          <cell r="K22">
            <v>175</v>
          </cell>
          <cell r="L22">
            <v>150</v>
          </cell>
          <cell r="M22">
            <v>240</v>
          </cell>
          <cell r="N22">
            <v>210</v>
          </cell>
          <cell r="O22">
            <v>180</v>
          </cell>
          <cell r="P22">
            <v>205</v>
          </cell>
          <cell r="Q22">
            <v>185</v>
          </cell>
          <cell r="R22">
            <v>195</v>
          </cell>
          <cell r="S22">
            <v>165</v>
          </cell>
          <cell r="T22">
            <v>170</v>
          </cell>
          <cell r="U22">
            <v>190</v>
          </cell>
          <cell r="V22">
            <v>195</v>
          </cell>
          <cell r="W22">
            <v>180</v>
          </cell>
          <cell r="X22">
            <v>220</v>
          </cell>
          <cell r="Y22">
            <v>240</v>
          </cell>
          <cell r="Z22">
            <v>295</v>
          </cell>
          <cell r="AA22">
            <v>340</v>
          </cell>
          <cell r="AB22">
            <v>315</v>
          </cell>
          <cell r="AC22">
            <v>285</v>
          </cell>
          <cell r="AD22">
            <v>330</v>
          </cell>
          <cell r="AE22">
            <v>305</v>
          </cell>
          <cell r="AF22">
            <v>305</v>
          </cell>
          <cell r="AG22">
            <v>190</v>
          </cell>
          <cell r="AH22">
            <v>225</v>
          </cell>
          <cell r="AI22">
            <v>185</v>
          </cell>
          <cell r="AJ22">
            <v>225</v>
          </cell>
          <cell r="AK22">
            <v>160</v>
          </cell>
          <cell r="AL22">
            <v>235</v>
          </cell>
          <cell r="AM22">
            <v>155</v>
          </cell>
          <cell r="AN22">
            <v>205</v>
          </cell>
          <cell r="AO22">
            <v>75</v>
          </cell>
          <cell r="AP22">
            <v>160</v>
          </cell>
          <cell r="AQ22">
            <v>30</v>
          </cell>
          <cell r="AR22">
            <v>95</v>
          </cell>
          <cell r="AS22">
            <v>30</v>
          </cell>
          <cell r="AT22">
            <v>0</v>
          </cell>
          <cell r="AU22">
            <v>0</v>
          </cell>
          <cell r="AV22">
            <v>80</v>
          </cell>
          <cell r="AW22">
            <v>10</v>
          </cell>
          <cell r="AX22">
            <v>5</v>
          </cell>
        </row>
        <row r="23">
          <cell r="A23">
            <v>5905018</v>
          </cell>
          <cell r="B23" t="str">
            <v>Warfield</v>
          </cell>
          <cell r="C23">
            <v>44.5</v>
          </cell>
          <cell r="D23">
            <v>46.1</v>
          </cell>
          <cell r="E23">
            <v>820</v>
          </cell>
          <cell r="F23">
            <v>875</v>
          </cell>
          <cell r="G23">
            <v>45</v>
          </cell>
          <cell r="H23">
            <v>55</v>
          </cell>
          <cell r="I23">
            <v>40</v>
          </cell>
          <cell r="J23">
            <v>45</v>
          </cell>
          <cell r="K23">
            <v>50</v>
          </cell>
          <cell r="L23">
            <v>45</v>
          </cell>
          <cell r="M23">
            <v>55</v>
          </cell>
          <cell r="N23">
            <v>45</v>
          </cell>
          <cell r="O23">
            <v>45</v>
          </cell>
          <cell r="P23">
            <v>45</v>
          </cell>
          <cell r="Q23">
            <v>35</v>
          </cell>
          <cell r="R23">
            <v>50</v>
          </cell>
          <cell r="S23">
            <v>55</v>
          </cell>
          <cell r="T23">
            <v>40</v>
          </cell>
          <cell r="U23">
            <v>40</v>
          </cell>
          <cell r="V23">
            <v>50</v>
          </cell>
          <cell r="W23">
            <v>55</v>
          </cell>
          <cell r="X23">
            <v>45</v>
          </cell>
          <cell r="Y23">
            <v>60</v>
          </cell>
          <cell r="Z23">
            <v>70</v>
          </cell>
          <cell r="AA23">
            <v>85</v>
          </cell>
          <cell r="AB23">
            <v>80</v>
          </cell>
          <cell r="AC23">
            <v>85</v>
          </cell>
          <cell r="AD23">
            <v>80</v>
          </cell>
          <cell r="AE23">
            <v>45</v>
          </cell>
          <cell r="AF23">
            <v>70</v>
          </cell>
          <cell r="AG23">
            <v>45</v>
          </cell>
          <cell r="AH23">
            <v>35</v>
          </cell>
          <cell r="AI23">
            <v>40</v>
          </cell>
          <cell r="AJ23">
            <v>50</v>
          </cell>
          <cell r="AK23">
            <v>20</v>
          </cell>
          <cell r="AL23">
            <v>30</v>
          </cell>
          <cell r="AM23">
            <v>10</v>
          </cell>
          <cell r="AN23">
            <v>20</v>
          </cell>
          <cell r="AO23">
            <v>15</v>
          </cell>
          <cell r="AP23">
            <v>20</v>
          </cell>
          <cell r="AQ23">
            <v>0</v>
          </cell>
          <cell r="AR23">
            <v>10</v>
          </cell>
          <cell r="AS23">
            <v>0</v>
          </cell>
          <cell r="AT23">
            <v>0</v>
          </cell>
          <cell r="AU23">
            <v>0</v>
          </cell>
          <cell r="AV23">
            <v>5</v>
          </cell>
          <cell r="AW23">
            <v>5</v>
          </cell>
          <cell r="AX23">
            <v>0</v>
          </cell>
        </row>
        <row r="24">
          <cell r="A24">
            <v>5903052</v>
          </cell>
          <cell r="B24" t="str">
            <v>Central Kootenay H</v>
          </cell>
          <cell r="C24">
            <v>44.3</v>
          </cell>
          <cell r="D24">
            <v>45.8</v>
          </cell>
          <cell r="E24">
            <v>2260</v>
          </cell>
          <cell r="F24">
            <v>2025</v>
          </cell>
          <cell r="G24">
            <v>120</v>
          </cell>
          <cell r="H24">
            <v>90</v>
          </cell>
          <cell r="I24">
            <v>120</v>
          </cell>
          <cell r="J24">
            <v>95</v>
          </cell>
          <cell r="K24">
            <v>130</v>
          </cell>
          <cell r="L24">
            <v>100</v>
          </cell>
          <cell r="M24">
            <v>120</v>
          </cell>
          <cell r="N24">
            <v>100</v>
          </cell>
          <cell r="O24">
            <v>95</v>
          </cell>
          <cell r="P24">
            <v>65</v>
          </cell>
          <cell r="Q24">
            <v>70</v>
          </cell>
          <cell r="R24">
            <v>95</v>
          </cell>
          <cell r="S24">
            <v>145</v>
          </cell>
          <cell r="T24">
            <v>145</v>
          </cell>
          <cell r="U24">
            <v>185</v>
          </cell>
          <cell r="V24">
            <v>140</v>
          </cell>
          <cell r="W24">
            <v>160</v>
          </cell>
          <cell r="X24">
            <v>160</v>
          </cell>
          <cell r="Y24">
            <v>170</v>
          </cell>
          <cell r="Z24">
            <v>165</v>
          </cell>
          <cell r="AA24">
            <v>185</v>
          </cell>
          <cell r="AB24">
            <v>200</v>
          </cell>
          <cell r="AC24">
            <v>230</v>
          </cell>
          <cell r="AD24">
            <v>200</v>
          </cell>
          <cell r="AE24">
            <v>190</v>
          </cell>
          <cell r="AF24">
            <v>180</v>
          </cell>
          <cell r="AG24">
            <v>135</v>
          </cell>
          <cell r="AH24">
            <v>125</v>
          </cell>
          <cell r="AI24">
            <v>90</v>
          </cell>
          <cell r="AJ24">
            <v>80</v>
          </cell>
          <cell r="AK24">
            <v>55</v>
          </cell>
          <cell r="AL24">
            <v>40</v>
          </cell>
          <cell r="AM24">
            <v>30</v>
          </cell>
          <cell r="AN24">
            <v>40</v>
          </cell>
          <cell r="AO24">
            <v>20</v>
          </cell>
          <cell r="AP24">
            <v>10</v>
          </cell>
          <cell r="AQ24">
            <v>5</v>
          </cell>
          <cell r="AR24">
            <v>0</v>
          </cell>
          <cell r="AS24">
            <v>5</v>
          </cell>
          <cell r="AT24">
            <v>0</v>
          </cell>
          <cell r="AU24">
            <v>0</v>
          </cell>
          <cell r="AV24">
            <v>0</v>
          </cell>
          <cell r="AW24">
            <v>0</v>
          </cell>
          <cell r="AX24">
            <v>0</v>
          </cell>
        </row>
        <row r="25">
          <cell r="A25">
            <v>5905032</v>
          </cell>
          <cell r="B25" t="str">
            <v>Grand Forks</v>
          </cell>
          <cell r="C25">
            <v>50.6</v>
          </cell>
          <cell r="D25">
            <v>53.8</v>
          </cell>
          <cell r="E25">
            <v>1890</v>
          </cell>
          <cell r="F25">
            <v>2095</v>
          </cell>
          <cell r="G25">
            <v>105</v>
          </cell>
          <cell r="H25">
            <v>65</v>
          </cell>
          <cell r="I25">
            <v>95</v>
          </cell>
          <cell r="J25">
            <v>105</v>
          </cell>
          <cell r="K25">
            <v>90</v>
          </cell>
          <cell r="L25">
            <v>90</v>
          </cell>
          <cell r="M25">
            <v>105</v>
          </cell>
          <cell r="N25">
            <v>90</v>
          </cell>
          <cell r="O25">
            <v>70</v>
          </cell>
          <cell r="P25">
            <v>70</v>
          </cell>
          <cell r="Q25">
            <v>65</v>
          </cell>
          <cell r="R25">
            <v>75</v>
          </cell>
          <cell r="S25">
            <v>80</v>
          </cell>
          <cell r="T25">
            <v>80</v>
          </cell>
          <cell r="U25">
            <v>85</v>
          </cell>
          <cell r="V25">
            <v>80</v>
          </cell>
          <cell r="W25">
            <v>95</v>
          </cell>
          <cell r="X25">
            <v>115</v>
          </cell>
          <cell r="Y25">
            <v>140</v>
          </cell>
          <cell r="Z25">
            <v>145</v>
          </cell>
          <cell r="AA25">
            <v>135</v>
          </cell>
          <cell r="AB25">
            <v>150</v>
          </cell>
          <cell r="AC25">
            <v>150</v>
          </cell>
          <cell r="AD25">
            <v>190</v>
          </cell>
          <cell r="AE25">
            <v>185</v>
          </cell>
          <cell r="AF25">
            <v>185</v>
          </cell>
          <cell r="AG25">
            <v>145</v>
          </cell>
          <cell r="AH25">
            <v>180</v>
          </cell>
          <cell r="AI25">
            <v>125</v>
          </cell>
          <cell r="AJ25">
            <v>125</v>
          </cell>
          <cell r="AK25">
            <v>95</v>
          </cell>
          <cell r="AL25">
            <v>135</v>
          </cell>
          <cell r="AM25">
            <v>70</v>
          </cell>
          <cell r="AN25">
            <v>110</v>
          </cell>
          <cell r="AO25">
            <v>45</v>
          </cell>
          <cell r="AP25">
            <v>65</v>
          </cell>
          <cell r="AQ25">
            <v>15</v>
          </cell>
          <cell r="AR25">
            <v>35</v>
          </cell>
          <cell r="AS25">
            <v>10</v>
          </cell>
          <cell r="AT25">
            <v>5</v>
          </cell>
          <cell r="AU25">
            <v>0</v>
          </cell>
          <cell r="AV25">
            <v>25</v>
          </cell>
          <cell r="AW25">
            <v>10</v>
          </cell>
          <cell r="AX25">
            <v>0</v>
          </cell>
        </row>
        <row r="26">
          <cell r="A26">
            <v>5901035</v>
          </cell>
          <cell r="B26" t="str">
            <v>East Kootenay C</v>
          </cell>
          <cell r="C26">
            <v>48.6</v>
          </cell>
          <cell r="D26">
            <v>47.2</v>
          </cell>
          <cell r="E26">
            <v>2905</v>
          </cell>
          <cell r="F26">
            <v>2805</v>
          </cell>
          <cell r="G26">
            <v>125</v>
          </cell>
          <cell r="H26">
            <v>115</v>
          </cell>
          <cell r="I26">
            <v>115</v>
          </cell>
          <cell r="J26">
            <v>145</v>
          </cell>
          <cell r="K26">
            <v>180</v>
          </cell>
          <cell r="L26">
            <v>160</v>
          </cell>
          <cell r="M26">
            <v>190</v>
          </cell>
          <cell r="N26">
            <v>175</v>
          </cell>
          <cell r="O26">
            <v>140</v>
          </cell>
          <cell r="P26">
            <v>125</v>
          </cell>
          <cell r="Q26">
            <v>100</v>
          </cell>
          <cell r="R26">
            <v>90</v>
          </cell>
          <cell r="S26">
            <v>105</v>
          </cell>
          <cell r="T26">
            <v>125</v>
          </cell>
          <cell r="U26">
            <v>135</v>
          </cell>
          <cell r="V26">
            <v>140</v>
          </cell>
          <cell r="W26">
            <v>185</v>
          </cell>
          <cell r="X26">
            <v>210</v>
          </cell>
          <cell r="Y26">
            <v>250</v>
          </cell>
          <cell r="Z26">
            <v>290</v>
          </cell>
          <cell r="AA26">
            <v>285</v>
          </cell>
          <cell r="AB26">
            <v>295</v>
          </cell>
          <cell r="AC26">
            <v>305</v>
          </cell>
          <cell r="AD26">
            <v>310</v>
          </cell>
          <cell r="AE26">
            <v>290</v>
          </cell>
          <cell r="AF26">
            <v>230</v>
          </cell>
          <cell r="AG26">
            <v>210</v>
          </cell>
          <cell r="AH26">
            <v>170</v>
          </cell>
          <cell r="AI26">
            <v>130</v>
          </cell>
          <cell r="AJ26">
            <v>110</v>
          </cell>
          <cell r="AK26">
            <v>90</v>
          </cell>
          <cell r="AL26">
            <v>60</v>
          </cell>
          <cell r="AM26">
            <v>40</v>
          </cell>
          <cell r="AN26">
            <v>40</v>
          </cell>
          <cell r="AO26">
            <v>20</v>
          </cell>
          <cell r="AP26">
            <v>15</v>
          </cell>
          <cell r="AQ26">
            <v>10</v>
          </cell>
          <cell r="AR26">
            <v>5</v>
          </cell>
          <cell r="AS26">
            <v>10</v>
          </cell>
          <cell r="AT26">
            <v>0</v>
          </cell>
          <cell r="AU26">
            <v>0</v>
          </cell>
          <cell r="AV26">
            <v>5</v>
          </cell>
          <cell r="AW26">
            <v>0</v>
          </cell>
          <cell r="AX26">
            <v>0</v>
          </cell>
        </row>
        <row r="27">
          <cell r="A27">
            <v>5903013</v>
          </cell>
          <cell r="B27" t="str">
            <v>Central Kootenay B</v>
          </cell>
          <cell r="C27">
            <v>49</v>
          </cell>
          <cell r="D27">
            <v>48.3</v>
          </cell>
          <cell r="E27">
            <v>2210</v>
          </cell>
          <cell r="F27">
            <v>2255</v>
          </cell>
          <cell r="G27">
            <v>125</v>
          </cell>
          <cell r="H27">
            <v>130</v>
          </cell>
          <cell r="I27">
            <v>160</v>
          </cell>
          <cell r="J27">
            <v>165</v>
          </cell>
          <cell r="K27">
            <v>165</v>
          </cell>
          <cell r="L27">
            <v>150</v>
          </cell>
          <cell r="M27">
            <v>150</v>
          </cell>
          <cell r="N27">
            <v>140</v>
          </cell>
          <cell r="O27">
            <v>90</v>
          </cell>
          <cell r="P27">
            <v>105</v>
          </cell>
          <cell r="Q27">
            <v>70</v>
          </cell>
          <cell r="R27">
            <v>80</v>
          </cell>
          <cell r="S27">
            <v>75</v>
          </cell>
          <cell r="T27">
            <v>70</v>
          </cell>
          <cell r="U27">
            <v>85</v>
          </cell>
          <cell r="V27">
            <v>90</v>
          </cell>
          <cell r="W27">
            <v>90</v>
          </cell>
          <cell r="X27">
            <v>100</v>
          </cell>
          <cell r="Y27">
            <v>130</v>
          </cell>
          <cell r="Z27">
            <v>155</v>
          </cell>
          <cell r="AA27">
            <v>180</v>
          </cell>
          <cell r="AB27">
            <v>200</v>
          </cell>
          <cell r="AC27">
            <v>190</v>
          </cell>
          <cell r="AD27">
            <v>185</v>
          </cell>
          <cell r="AE27">
            <v>205</v>
          </cell>
          <cell r="AF27">
            <v>235</v>
          </cell>
          <cell r="AG27">
            <v>175</v>
          </cell>
          <cell r="AH27">
            <v>160</v>
          </cell>
          <cell r="AI27">
            <v>130</v>
          </cell>
          <cell r="AJ27">
            <v>120</v>
          </cell>
          <cell r="AK27">
            <v>95</v>
          </cell>
          <cell r="AL27">
            <v>90</v>
          </cell>
          <cell r="AM27">
            <v>70</v>
          </cell>
          <cell r="AN27">
            <v>40</v>
          </cell>
          <cell r="AO27">
            <v>25</v>
          </cell>
          <cell r="AP27">
            <v>20</v>
          </cell>
          <cell r="AQ27">
            <v>15</v>
          </cell>
          <cell r="AR27">
            <v>10</v>
          </cell>
          <cell r="AS27">
            <v>15</v>
          </cell>
          <cell r="AT27">
            <v>0</v>
          </cell>
          <cell r="AU27">
            <v>0</v>
          </cell>
          <cell r="AV27">
            <v>10</v>
          </cell>
          <cell r="AW27">
            <v>0</v>
          </cell>
          <cell r="AX27">
            <v>0</v>
          </cell>
        </row>
        <row r="28">
          <cell r="A28">
            <v>5905050</v>
          </cell>
          <cell r="B28" t="str">
            <v>Kootenay Boundary C</v>
          </cell>
          <cell r="C28">
            <v>53.7</v>
          </cell>
          <cell r="D28">
            <v>54</v>
          </cell>
          <cell r="E28">
            <v>685</v>
          </cell>
          <cell r="F28">
            <v>705</v>
          </cell>
          <cell r="G28">
            <v>15</v>
          </cell>
          <cell r="H28">
            <v>20</v>
          </cell>
          <cell r="I28">
            <v>25</v>
          </cell>
          <cell r="J28">
            <v>30</v>
          </cell>
          <cell r="K28">
            <v>35</v>
          </cell>
          <cell r="L28">
            <v>40</v>
          </cell>
          <cell r="M28">
            <v>35</v>
          </cell>
          <cell r="N28">
            <v>35</v>
          </cell>
          <cell r="O28">
            <v>30</v>
          </cell>
          <cell r="P28">
            <v>10</v>
          </cell>
          <cell r="Q28">
            <v>15</v>
          </cell>
          <cell r="R28">
            <v>15</v>
          </cell>
          <cell r="S28">
            <v>20</v>
          </cell>
          <cell r="T28">
            <v>25</v>
          </cell>
          <cell r="U28">
            <v>30</v>
          </cell>
          <cell r="V28">
            <v>30</v>
          </cell>
          <cell r="W28">
            <v>35</v>
          </cell>
          <cell r="X28">
            <v>40</v>
          </cell>
          <cell r="Y28">
            <v>55</v>
          </cell>
          <cell r="Z28">
            <v>60</v>
          </cell>
          <cell r="AA28">
            <v>70</v>
          </cell>
          <cell r="AB28">
            <v>55</v>
          </cell>
          <cell r="AC28">
            <v>60</v>
          </cell>
          <cell r="AD28">
            <v>70</v>
          </cell>
          <cell r="AE28">
            <v>80</v>
          </cell>
          <cell r="AF28">
            <v>100</v>
          </cell>
          <cell r="AG28">
            <v>60</v>
          </cell>
          <cell r="AH28">
            <v>60</v>
          </cell>
          <cell r="AI28">
            <v>50</v>
          </cell>
          <cell r="AJ28">
            <v>45</v>
          </cell>
          <cell r="AK28">
            <v>45</v>
          </cell>
          <cell r="AL28">
            <v>35</v>
          </cell>
          <cell r="AM28">
            <v>25</v>
          </cell>
          <cell r="AN28">
            <v>15</v>
          </cell>
          <cell r="AO28">
            <v>5</v>
          </cell>
          <cell r="AP28">
            <v>10</v>
          </cell>
          <cell r="AQ28">
            <v>0</v>
          </cell>
          <cell r="AR28">
            <v>5</v>
          </cell>
          <cell r="AS28">
            <v>0</v>
          </cell>
          <cell r="AT28">
            <v>0</v>
          </cell>
          <cell r="AU28">
            <v>0</v>
          </cell>
          <cell r="AV28">
            <v>0</v>
          </cell>
          <cell r="AW28">
            <v>5</v>
          </cell>
          <cell r="AX28">
            <v>0</v>
          </cell>
        </row>
        <row r="29">
          <cell r="A29">
            <v>5903027</v>
          </cell>
          <cell r="B29" t="str">
            <v>Silverton</v>
          </cell>
          <cell r="C29">
            <v>55.6</v>
          </cell>
          <cell r="D29">
            <v>54.5</v>
          </cell>
          <cell r="E29">
            <v>95</v>
          </cell>
          <cell r="F29">
            <v>100</v>
          </cell>
          <cell r="G29">
            <v>5</v>
          </cell>
          <cell r="H29">
            <v>0</v>
          </cell>
          <cell r="I29">
            <v>0</v>
          </cell>
          <cell r="J29">
            <v>5</v>
          </cell>
          <cell r="K29">
            <v>5</v>
          </cell>
          <cell r="L29">
            <v>0</v>
          </cell>
          <cell r="M29">
            <v>0</v>
          </cell>
          <cell r="N29">
            <v>5</v>
          </cell>
          <cell r="O29">
            <v>5</v>
          </cell>
          <cell r="P29">
            <v>0</v>
          </cell>
          <cell r="Q29">
            <v>0</v>
          </cell>
          <cell r="R29">
            <v>0</v>
          </cell>
          <cell r="S29">
            <v>5</v>
          </cell>
          <cell r="T29">
            <v>5</v>
          </cell>
          <cell r="U29">
            <v>5</v>
          </cell>
          <cell r="V29">
            <v>0</v>
          </cell>
          <cell r="W29">
            <v>0</v>
          </cell>
          <cell r="X29">
            <v>0</v>
          </cell>
          <cell r="Y29">
            <v>10</v>
          </cell>
          <cell r="Z29">
            <v>10</v>
          </cell>
          <cell r="AA29">
            <v>10</v>
          </cell>
          <cell r="AB29">
            <v>15</v>
          </cell>
          <cell r="AC29">
            <v>15</v>
          </cell>
          <cell r="AD29">
            <v>10</v>
          </cell>
          <cell r="AE29">
            <v>10</v>
          </cell>
          <cell r="AF29">
            <v>20</v>
          </cell>
          <cell r="AG29">
            <v>10</v>
          </cell>
          <cell r="AH29">
            <v>5</v>
          </cell>
          <cell r="AI29">
            <v>5</v>
          </cell>
          <cell r="AJ29">
            <v>5</v>
          </cell>
          <cell r="AK29">
            <v>5</v>
          </cell>
          <cell r="AL29">
            <v>5</v>
          </cell>
          <cell r="AM29">
            <v>0</v>
          </cell>
          <cell r="AN29">
            <v>0</v>
          </cell>
          <cell r="AO29">
            <v>5</v>
          </cell>
          <cell r="AP29">
            <v>0</v>
          </cell>
          <cell r="AQ29">
            <v>5</v>
          </cell>
          <cell r="AR29">
            <v>0</v>
          </cell>
          <cell r="AS29">
            <v>5</v>
          </cell>
          <cell r="AT29">
            <v>0</v>
          </cell>
          <cell r="AU29">
            <v>0</v>
          </cell>
          <cell r="AV29">
            <v>0</v>
          </cell>
          <cell r="AW29">
            <v>0</v>
          </cell>
          <cell r="AX29">
            <v>0</v>
          </cell>
        </row>
        <row r="30">
          <cell r="A30">
            <v>5903050</v>
          </cell>
          <cell r="B30" t="str">
            <v>Nakusp</v>
          </cell>
          <cell r="C30">
            <v>50.9</v>
          </cell>
          <cell r="D30">
            <v>50.5</v>
          </cell>
          <cell r="E30">
            <v>750</v>
          </cell>
          <cell r="F30">
            <v>815</v>
          </cell>
          <cell r="G30">
            <v>20</v>
          </cell>
          <cell r="H30">
            <v>25</v>
          </cell>
          <cell r="I30">
            <v>30</v>
          </cell>
          <cell r="J30">
            <v>35</v>
          </cell>
          <cell r="K30">
            <v>50</v>
          </cell>
          <cell r="L30">
            <v>45</v>
          </cell>
          <cell r="M30">
            <v>45</v>
          </cell>
          <cell r="N30">
            <v>50</v>
          </cell>
          <cell r="O30">
            <v>30</v>
          </cell>
          <cell r="P30">
            <v>30</v>
          </cell>
          <cell r="Q30">
            <v>25</v>
          </cell>
          <cell r="R30">
            <v>20</v>
          </cell>
          <cell r="S30">
            <v>30</v>
          </cell>
          <cell r="T30">
            <v>40</v>
          </cell>
          <cell r="U30">
            <v>25</v>
          </cell>
          <cell r="V30">
            <v>40</v>
          </cell>
          <cell r="W30">
            <v>60</v>
          </cell>
          <cell r="X30">
            <v>45</v>
          </cell>
          <cell r="Y30">
            <v>45</v>
          </cell>
          <cell r="Z30">
            <v>60</v>
          </cell>
          <cell r="AA30">
            <v>50</v>
          </cell>
          <cell r="AB30">
            <v>70</v>
          </cell>
          <cell r="AC30">
            <v>75</v>
          </cell>
          <cell r="AD30">
            <v>75</v>
          </cell>
          <cell r="AE30">
            <v>70</v>
          </cell>
          <cell r="AF30">
            <v>80</v>
          </cell>
          <cell r="AG30">
            <v>55</v>
          </cell>
          <cell r="AH30">
            <v>55</v>
          </cell>
          <cell r="AI30">
            <v>50</v>
          </cell>
          <cell r="AJ30">
            <v>50</v>
          </cell>
          <cell r="AK30">
            <v>35</v>
          </cell>
          <cell r="AL30">
            <v>30</v>
          </cell>
          <cell r="AM30">
            <v>30</v>
          </cell>
          <cell r="AN30">
            <v>25</v>
          </cell>
          <cell r="AO30">
            <v>10</v>
          </cell>
          <cell r="AP30">
            <v>25</v>
          </cell>
          <cell r="AQ30">
            <v>0</v>
          </cell>
          <cell r="AR30">
            <v>15</v>
          </cell>
          <cell r="AS30">
            <v>0</v>
          </cell>
          <cell r="AT30">
            <v>0</v>
          </cell>
          <cell r="AU30">
            <v>0</v>
          </cell>
          <cell r="AV30">
            <v>15</v>
          </cell>
          <cell r="AW30">
            <v>0</v>
          </cell>
          <cell r="AX30">
            <v>0</v>
          </cell>
        </row>
        <row r="31">
          <cell r="A31">
            <v>5901043</v>
          </cell>
          <cell r="B31" t="str">
            <v>Canal Flats</v>
          </cell>
          <cell r="C31">
            <v>41.5</v>
          </cell>
          <cell r="D31">
            <v>41.4</v>
          </cell>
          <cell r="E31">
            <v>375</v>
          </cell>
          <cell r="F31">
            <v>340</v>
          </cell>
          <cell r="G31">
            <v>30</v>
          </cell>
          <cell r="H31">
            <v>20</v>
          </cell>
          <cell r="I31">
            <v>15</v>
          </cell>
          <cell r="J31">
            <v>20</v>
          </cell>
          <cell r="K31">
            <v>25</v>
          </cell>
          <cell r="L31">
            <v>20</v>
          </cell>
          <cell r="M31">
            <v>25</v>
          </cell>
          <cell r="N31">
            <v>20</v>
          </cell>
          <cell r="O31">
            <v>15</v>
          </cell>
          <cell r="P31">
            <v>15</v>
          </cell>
          <cell r="Q31">
            <v>15</v>
          </cell>
          <cell r="R31">
            <v>20</v>
          </cell>
          <cell r="S31">
            <v>25</v>
          </cell>
          <cell r="T31">
            <v>20</v>
          </cell>
          <cell r="U31">
            <v>30</v>
          </cell>
          <cell r="V31">
            <v>30</v>
          </cell>
          <cell r="W31">
            <v>20</v>
          </cell>
          <cell r="X31">
            <v>20</v>
          </cell>
          <cell r="Y31">
            <v>30</v>
          </cell>
          <cell r="Z31">
            <v>30</v>
          </cell>
          <cell r="AA31">
            <v>35</v>
          </cell>
          <cell r="AB31">
            <v>40</v>
          </cell>
          <cell r="AC31">
            <v>25</v>
          </cell>
          <cell r="AD31">
            <v>25</v>
          </cell>
          <cell r="AE31">
            <v>20</v>
          </cell>
          <cell r="AF31">
            <v>30</v>
          </cell>
          <cell r="AG31">
            <v>25</v>
          </cell>
          <cell r="AH31">
            <v>20</v>
          </cell>
          <cell r="AI31">
            <v>25</v>
          </cell>
          <cell r="AJ31">
            <v>15</v>
          </cell>
          <cell r="AK31">
            <v>10</v>
          </cell>
          <cell r="AL31">
            <v>0</v>
          </cell>
          <cell r="AM31">
            <v>5</v>
          </cell>
          <cell r="AN31">
            <v>5</v>
          </cell>
          <cell r="AO31">
            <v>0</v>
          </cell>
          <cell r="AP31">
            <v>0</v>
          </cell>
          <cell r="AQ31">
            <v>0</v>
          </cell>
          <cell r="AR31">
            <v>0</v>
          </cell>
          <cell r="AS31">
            <v>0</v>
          </cell>
          <cell r="AT31">
            <v>0</v>
          </cell>
          <cell r="AU31">
            <v>0</v>
          </cell>
          <cell r="AV31">
            <v>0</v>
          </cell>
          <cell r="AW31">
            <v>0</v>
          </cell>
          <cell r="AX31">
            <v>0</v>
          </cell>
        </row>
        <row r="32">
          <cell r="A32">
            <v>5901019</v>
          </cell>
          <cell r="B32" t="str">
            <v>East Kootenay B</v>
          </cell>
          <cell r="C32">
            <v>48.6</v>
          </cell>
          <cell r="D32">
            <v>48.2</v>
          </cell>
          <cell r="E32">
            <v>920</v>
          </cell>
          <cell r="F32">
            <v>830</v>
          </cell>
          <cell r="G32">
            <v>40</v>
          </cell>
          <cell r="H32">
            <v>45</v>
          </cell>
          <cell r="I32">
            <v>45</v>
          </cell>
          <cell r="J32">
            <v>30</v>
          </cell>
          <cell r="K32">
            <v>50</v>
          </cell>
          <cell r="L32">
            <v>50</v>
          </cell>
          <cell r="M32">
            <v>55</v>
          </cell>
          <cell r="N32">
            <v>50</v>
          </cell>
          <cell r="O32">
            <v>40</v>
          </cell>
          <cell r="P32">
            <v>30</v>
          </cell>
          <cell r="Q32">
            <v>30</v>
          </cell>
          <cell r="R32">
            <v>35</v>
          </cell>
          <cell r="S32">
            <v>50</v>
          </cell>
          <cell r="T32">
            <v>40</v>
          </cell>
          <cell r="U32">
            <v>50</v>
          </cell>
          <cell r="V32">
            <v>40</v>
          </cell>
          <cell r="W32">
            <v>50</v>
          </cell>
          <cell r="X32">
            <v>65</v>
          </cell>
          <cell r="Y32">
            <v>70</v>
          </cell>
          <cell r="Z32">
            <v>65</v>
          </cell>
          <cell r="AA32">
            <v>90</v>
          </cell>
          <cell r="AB32">
            <v>85</v>
          </cell>
          <cell r="AC32">
            <v>95</v>
          </cell>
          <cell r="AD32">
            <v>90</v>
          </cell>
          <cell r="AE32">
            <v>85</v>
          </cell>
          <cell r="AF32">
            <v>70</v>
          </cell>
          <cell r="AG32">
            <v>70</v>
          </cell>
          <cell r="AH32">
            <v>55</v>
          </cell>
          <cell r="AI32">
            <v>50</v>
          </cell>
          <cell r="AJ32">
            <v>35</v>
          </cell>
          <cell r="AK32">
            <v>25</v>
          </cell>
          <cell r="AL32">
            <v>20</v>
          </cell>
          <cell r="AM32">
            <v>20</v>
          </cell>
          <cell r="AN32">
            <v>15</v>
          </cell>
          <cell r="AO32">
            <v>0</v>
          </cell>
          <cell r="AP32">
            <v>10</v>
          </cell>
          <cell r="AQ32">
            <v>0</v>
          </cell>
          <cell r="AR32">
            <v>0</v>
          </cell>
          <cell r="AS32">
            <v>0</v>
          </cell>
          <cell r="AT32">
            <v>0</v>
          </cell>
          <cell r="AU32">
            <v>0</v>
          </cell>
          <cell r="AV32">
            <v>0</v>
          </cell>
          <cell r="AW32">
            <v>0</v>
          </cell>
          <cell r="AX32">
            <v>0</v>
          </cell>
        </row>
        <row r="33">
          <cell r="A33">
            <v>5903039</v>
          </cell>
          <cell r="B33" t="str">
            <v>Central Kootenay D</v>
          </cell>
          <cell r="C33">
            <v>51.5</v>
          </cell>
          <cell r="D33">
            <v>52.1</v>
          </cell>
          <cell r="E33">
            <v>735</v>
          </cell>
          <cell r="F33">
            <v>680</v>
          </cell>
          <cell r="G33">
            <v>30</v>
          </cell>
          <cell r="H33">
            <v>20</v>
          </cell>
          <cell r="I33">
            <v>50</v>
          </cell>
          <cell r="J33">
            <v>30</v>
          </cell>
          <cell r="K33">
            <v>30</v>
          </cell>
          <cell r="L33">
            <v>45</v>
          </cell>
          <cell r="M33">
            <v>35</v>
          </cell>
          <cell r="N33">
            <v>25</v>
          </cell>
          <cell r="O33">
            <v>20</v>
          </cell>
          <cell r="P33">
            <v>15</v>
          </cell>
          <cell r="Q33">
            <v>15</v>
          </cell>
          <cell r="R33">
            <v>20</v>
          </cell>
          <cell r="S33">
            <v>30</v>
          </cell>
          <cell r="T33">
            <v>35</v>
          </cell>
          <cell r="U33">
            <v>50</v>
          </cell>
          <cell r="V33">
            <v>45</v>
          </cell>
          <cell r="W33">
            <v>35</v>
          </cell>
          <cell r="X33">
            <v>30</v>
          </cell>
          <cell r="Y33">
            <v>55</v>
          </cell>
          <cell r="Z33">
            <v>40</v>
          </cell>
          <cell r="AA33">
            <v>65</v>
          </cell>
          <cell r="AB33">
            <v>65</v>
          </cell>
          <cell r="AC33">
            <v>85</v>
          </cell>
          <cell r="AD33">
            <v>70</v>
          </cell>
          <cell r="AE33">
            <v>85</v>
          </cell>
          <cell r="AF33">
            <v>80</v>
          </cell>
          <cell r="AG33">
            <v>60</v>
          </cell>
          <cell r="AH33">
            <v>65</v>
          </cell>
          <cell r="AI33">
            <v>50</v>
          </cell>
          <cell r="AJ33">
            <v>40</v>
          </cell>
          <cell r="AK33">
            <v>25</v>
          </cell>
          <cell r="AL33">
            <v>15</v>
          </cell>
          <cell r="AM33">
            <v>10</v>
          </cell>
          <cell r="AN33">
            <v>10</v>
          </cell>
          <cell r="AO33">
            <v>0</v>
          </cell>
          <cell r="AP33">
            <v>5</v>
          </cell>
          <cell r="AQ33">
            <v>0</v>
          </cell>
          <cell r="AR33">
            <v>5</v>
          </cell>
          <cell r="AS33">
            <v>0</v>
          </cell>
          <cell r="AT33">
            <v>0</v>
          </cell>
          <cell r="AU33">
            <v>0</v>
          </cell>
          <cell r="AV33">
            <v>5</v>
          </cell>
          <cell r="AW33">
            <v>0</v>
          </cell>
          <cell r="AX33">
            <v>0</v>
          </cell>
        </row>
        <row r="34">
          <cell r="A34">
            <v>5939007</v>
          </cell>
          <cell r="B34" t="str">
            <v>Golden</v>
          </cell>
          <cell r="C34">
            <v>37.5</v>
          </cell>
          <cell r="D34">
            <v>38.799999999999997</v>
          </cell>
          <cell r="E34">
            <v>1875</v>
          </cell>
          <cell r="F34">
            <v>1825</v>
          </cell>
          <cell r="G34">
            <v>110</v>
          </cell>
          <cell r="H34">
            <v>100</v>
          </cell>
          <cell r="I34">
            <v>105</v>
          </cell>
          <cell r="J34">
            <v>110</v>
          </cell>
          <cell r="K34">
            <v>100</v>
          </cell>
          <cell r="L34">
            <v>95</v>
          </cell>
          <cell r="M34">
            <v>120</v>
          </cell>
          <cell r="N34">
            <v>120</v>
          </cell>
          <cell r="O34">
            <v>110</v>
          </cell>
          <cell r="P34">
            <v>90</v>
          </cell>
          <cell r="Q34">
            <v>150</v>
          </cell>
          <cell r="R34">
            <v>140</v>
          </cell>
          <cell r="S34">
            <v>165</v>
          </cell>
          <cell r="T34">
            <v>150</v>
          </cell>
          <cell r="U34">
            <v>150</v>
          </cell>
          <cell r="V34">
            <v>145</v>
          </cell>
          <cell r="W34">
            <v>115</v>
          </cell>
          <cell r="X34">
            <v>130</v>
          </cell>
          <cell r="Y34">
            <v>150</v>
          </cell>
          <cell r="Z34">
            <v>120</v>
          </cell>
          <cell r="AA34">
            <v>170</v>
          </cell>
          <cell r="AB34">
            <v>155</v>
          </cell>
          <cell r="AC34">
            <v>140</v>
          </cell>
          <cell r="AD34">
            <v>100</v>
          </cell>
          <cell r="AE34">
            <v>105</v>
          </cell>
          <cell r="AF34">
            <v>95</v>
          </cell>
          <cell r="AG34">
            <v>50</v>
          </cell>
          <cell r="AH34">
            <v>75</v>
          </cell>
          <cell r="AI34">
            <v>50</v>
          </cell>
          <cell r="AJ34">
            <v>60</v>
          </cell>
          <cell r="AK34">
            <v>30</v>
          </cell>
          <cell r="AL34">
            <v>45</v>
          </cell>
          <cell r="AM34">
            <v>35</v>
          </cell>
          <cell r="AN34">
            <v>55</v>
          </cell>
          <cell r="AO34">
            <v>20</v>
          </cell>
          <cell r="AP34">
            <v>35</v>
          </cell>
          <cell r="AQ34">
            <v>5</v>
          </cell>
          <cell r="AR34">
            <v>10</v>
          </cell>
          <cell r="AS34">
            <v>5</v>
          </cell>
          <cell r="AT34">
            <v>0</v>
          </cell>
          <cell r="AU34">
            <v>0</v>
          </cell>
          <cell r="AV34">
            <v>5</v>
          </cell>
          <cell r="AW34">
            <v>5</v>
          </cell>
          <cell r="AX34">
            <v>0</v>
          </cell>
        </row>
        <row r="35">
          <cell r="A35">
            <v>5901803</v>
          </cell>
          <cell r="B35" t="str">
            <v>Kootenay 1</v>
          </cell>
          <cell r="C35">
            <v>26.5</v>
          </cell>
          <cell r="D35">
            <v>43.2</v>
          </cell>
          <cell r="E35">
            <v>65</v>
          </cell>
          <cell r="F35">
            <v>40</v>
          </cell>
          <cell r="G35">
            <v>10</v>
          </cell>
          <cell r="H35">
            <v>0</v>
          </cell>
          <cell r="I35">
            <v>5</v>
          </cell>
          <cell r="J35">
            <v>5</v>
          </cell>
          <cell r="K35">
            <v>5</v>
          </cell>
          <cell r="L35">
            <v>0</v>
          </cell>
          <cell r="M35">
            <v>5</v>
          </cell>
          <cell r="N35">
            <v>5</v>
          </cell>
          <cell r="O35">
            <v>10</v>
          </cell>
          <cell r="P35">
            <v>0</v>
          </cell>
          <cell r="Q35">
            <v>5</v>
          </cell>
          <cell r="R35">
            <v>5</v>
          </cell>
          <cell r="S35">
            <v>0</v>
          </cell>
          <cell r="T35">
            <v>5</v>
          </cell>
          <cell r="U35">
            <v>5</v>
          </cell>
          <cell r="V35">
            <v>0</v>
          </cell>
          <cell r="W35">
            <v>0</v>
          </cell>
          <cell r="X35">
            <v>5</v>
          </cell>
          <cell r="Y35">
            <v>5</v>
          </cell>
          <cell r="Z35">
            <v>10</v>
          </cell>
          <cell r="AA35">
            <v>5</v>
          </cell>
          <cell r="AB35">
            <v>5</v>
          </cell>
          <cell r="AC35">
            <v>5</v>
          </cell>
          <cell r="AD35">
            <v>5</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5903043</v>
          </cell>
          <cell r="B36" t="str">
            <v>Central Kootenay F</v>
          </cell>
          <cell r="C36">
            <v>46.5</v>
          </cell>
          <cell r="D36">
            <v>46</v>
          </cell>
          <cell r="E36">
            <v>1985</v>
          </cell>
          <cell r="F36">
            <v>1990</v>
          </cell>
          <cell r="G36">
            <v>75</v>
          </cell>
          <cell r="H36">
            <v>95</v>
          </cell>
          <cell r="I36">
            <v>105</v>
          </cell>
          <cell r="J36">
            <v>90</v>
          </cell>
          <cell r="K36">
            <v>130</v>
          </cell>
          <cell r="L36">
            <v>100</v>
          </cell>
          <cell r="M36">
            <v>120</v>
          </cell>
          <cell r="N36">
            <v>110</v>
          </cell>
          <cell r="O36">
            <v>85</v>
          </cell>
          <cell r="P36">
            <v>85</v>
          </cell>
          <cell r="Q36">
            <v>80</v>
          </cell>
          <cell r="R36">
            <v>85</v>
          </cell>
          <cell r="S36">
            <v>90</v>
          </cell>
          <cell r="T36">
            <v>100</v>
          </cell>
          <cell r="U36">
            <v>150</v>
          </cell>
          <cell r="V36">
            <v>145</v>
          </cell>
          <cell r="W36">
            <v>125</v>
          </cell>
          <cell r="X36">
            <v>150</v>
          </cell>
          <cell r="Y36">
            <v>150</v>
          </cell>
          <cell r="Z36">
            <v>170</v>
          </cell>
          <cell r="AA36">
            <v>180</v>
          </cell>
          <cell r="AB36">
            <v>195</v>
          </cell>
          <cell r="AC36">
            <v>205</v>
          </cell>
          <cell r="AD36">
            <v>190</v>
          </cell>
          <cell r="AE36">
            <v>190</v>
          </cell>
          <cell r="AF36">
            <v>175</v>
          </cell>
          <cell r="AG36">
            <v>120</v>
          </cell>
          <cell r="AH36">
            <v>110</v>
          </cell>
          <cell r="AI36">
            <v>70</v>
          </cell>
          <cell r="AJ36">
            <v>65</v>
          </cell>
          <cell r="AK36">
            <v>65</v>
          </cell>
          <cell r="AL36">
            <v>65</v>
          </cell>
          <cell r="AM36">
            <v>30</v>
          </cell>
          <cell r="AN36">
            <v>35</v>
          </cell>
          <cell r="AO36">
            <v>15</v>
          </cell>
          <cell r="AP36">
            <v>15</v>
          </cell>
          <cell r="AQ36">
            <v>5</v>
          </cell>
          <cell r="AR36">
            <v>5</v>
          </cell>
          <cell r="AS36">
            <v>5</v>
          </cell>
          <cell r="AT36">
            <v>0</v>
          </cell>
          <cell r="AU36">
            <v>0</v>
          </cell>
          <cell r="AV36">
            <v>5</v>
          </cell>
          <cell r="AW36">
            <v>0</v>
          </cell>
          <cell r="AX36">
            <v>0</v>
          </cell>
        </row>
        <row r="37">
          <cell r="A37">
            <v>5905054</v>
          </cell>
          <cell r="B37" t="str">
            <v>Kootenay Boundary E</v>
          </cell>
          <cell r="C37">
            <v>52.9</v>
          </cell>
          <cell r="D37">
            <v>51.2</v>
          </cell>
          <cell r="E37">
            <v>1020</v>
          </cell>
          <cell r="F37">
            <v>950</v>
          </cell>
          <cell r="G37">
            <v>40</v>
          </cell>
          <cell r="H37">
            <v>40</v>
          </cell>
          <cell r="I37">
            <v>50</v>
          </cell>
          <cell r="J37">
            <v>55</v>
          </cell>
          <cell r="K37">
            <v>55</v>
          </cell>
          <cell r="L37">
            <v>45</v>
          </cell>
          <cell r="M37">
            <v>45</v>
          </cell>
          <cell r="N37">
            <v>40</v>
          </cell>
          <cell r="O37">
            <v>25</v>
          </cell>
          <cell r="P37">
            <v>20</v>
          </cell>
          <cell r="Q37">
            <v>30</v>
          </cell>
          <cell r="R37">
            <v>25</v>
          </cell>
          <cell r="S37">
            <v>40</v>
          </cell>
          <cell r="T37">
            <v>40</v>
          </cell>
          <cell r="U37">
            <v>50</v>
          </cell>
          <cell r="V37">
            <v>55</v>
          </cell>
          <cell r="W37">
            <v>55</v>
          </cell>
          <cell r="X37">
            <v>60</v>
          </cell>
          <cell r="Y37">
            <v>65</v>
          </cell>
          <cell r="Z37">
            <v>70</v>
          </cell>
          <cell r="AA37">
            <v>95</v>
          </cell>
          <cell r="AB37">
            <v>120</v>
          </cell>
          <cell r="AC37">
            <v>110</v>
          </cell>
          <cell r="AD37">
            <v>110</v>
          </cell>
          <cell r="AE37">
            <v>125</v>
          </cell>
          <cell r="AF37">
            <v>115</v>
          </cell>
          <cell r="AG37">
            <v>110</v>
          </cell>
          <cell r="AH37">
            <v>65</v>
          </cell>
          <cell r="AI37">
            <v>60</v>
          </cell>
          <cell r="AJ37">
            <v>45</v>
          </cell>
          <cell r="AK37">
            <v>35</v>
          </cell>
          <cell r="AL37">
            <v>20</v>
          </cell>
          <cell r="AM37">
            <v>20</v>
          </cell>
          <cell r="AN37">
            <v>15</v>
          </cell>
          <cell r="AO37">
            <v>5</v>
          </cell>
          <cell r="AP37">
            <v>15</v>
          </cell>
          <cell r="AQ37">
            <v>0</v>
          </cell>
          <cell r="AR37">
            <v>5</v>
          </cell>
          <cell r="AS37">
            <v>0</v>
          </cell>
          <cell r="AT37">
            <v>0</v>
          </cell>
          <cell r="AU37">
            <v>0</v>
          </cell>
          <cell r="AV37">
            <v>5</v>
          </cell>
          <cell r="AW37">
            <v>0</v>
          </cell>
          <cell r="AX37">
            <v>0</v>
          </cell>
        </row>
        <row r="38">
          <cell r="A38">
            <v>5903032</v>
          </cell>
          <cell r="B38" t="str">
            <v>New Denver</v>
          </cell>
          <cell r="C38">
            <v>55.7</v>
          </cell>
          <cell r="D38">
            <v>56.8</v>
          </cell>
          <cell r="E38">
            <v>235</v>
          </cell>
          <cell r="F38">
            <v>270</v>
          </cell>
          <cell r="G38">
            <v>5</v>
          </cell>
          <cell r="H38">
            <v>10</v>
          </cell>
          <cell r="I38">
            <v>5</v>
          </cell>
          <cell r="J38">
            <v>5</v>
          </cell>
          <cell r="K38">
            <v>10</v>
          </cell>
          <cell r="L38">
            <v>10</v>
          </cell>
          <cell r="M38">
            <v>5</v>
          </cell>
          <cell r="N38">
            <v>10</v>
          </cell>
          <cell r="O38">
            <v>10</v>
          </cell>
          <cell r="P38">
            <v>5</v>
          </cell>
          <cell r="Q38">
            <v>5</v>
          </cell>
          <cell r="R38">
            <v>0</v>
          </cell>
          <cell r="S38">
            <v>5</v>
          </cell>
          <cell r="T38">
            <v>10</v>
          </cell>
          <cell r="U38">
            <v>10</v>
          </cell>
          <cell r="V38">
            <v>5</v>
          </cell>
          <cell r="W38">
            <v>10</v>
          </cell>
          <cell r="X38">
            <v>5</v>
          </cell>
          <cell r="Y38">
            <v>15</v>
          </cell>
          <cell r="Z38">
            <v>15</v>
          </cell>
          <cell r="AA38">
            <v>20</v>
          </cell>
          <cell r="AB38">
            <v>35</v>
          </cell>
          <cell r="AC38">
            <v>20</v>
          </cell>
          <cell r="AD38">
            <v>40</v>
          </cell>
          <cell r="AE38">
            <v>35</v>
          </cell>
          <cell r="AF38">
            <v>30</v>
          </cell>
          <cell r="AG38">
            <v>25</v>
          </cell>
          <cell r="AH38">
            <v>30</v>
          </cell>
          <cell r="AI38">
            <v>15</v>
          </cell>
          <cell r="AJ38">
            <v>15</v>
          </cell>
          <cell r="AK38">
            <v>15</v>
          </cell>
          <cell r="AL38">
            <v>10</v>
          </cell>
          <cell r="AM38">
            <v>10</v>
          </cell>
          <cell r="AN38">
            <v>10</v>
          </cell>
          <cell r="AO38">
            <v>5</v>
          </cell>
          <cell r="AP38">
            <v>10</v>
          </cell>
          <cell r="AQ38">
            <v>0</v>
          </cell>
          <cell r="AR38">
            <v>15</v>
          </cell>
          <cell r="AS38">
            <v>0</v>
          </cell>
          <cell r="AT38">
            <v>0</v>
          </cell>
          <cell r="AU38">
            <v>0</v>
          </cell>
          <cell r="AV38">
            <v>10</v>
          </cell>
          <cell r="AW38">
            <v>5</v>
          </cell>
          <cell r="AX38">
            <v>0</v>
          </cell>
        </row>
        <row r="39">
          <cell r="A39">
            <v>5905023</v>
          </cell>
          <cell r="B39" t="str">
            <v>Rossland</v>
          </cell>
          <cell r="C39">
            <v>40.200000000000003</v>
          </cell>
          <cell r="D39">
            <v>39.299999999999997</v>
          </cell>
          <cell r="E39">
            <v>1780</v>
          </cell>
          <cell r="F39">
            <v>1780</v>
          </cell>
          <cell r="G39">
            <v>115</v>
          </cell>
          <cell r="H39">
            <v>100</v>
          </cell>
          <cell r="I39">
            <v>120</v>
          </cell>
          <cell r="J39">
            <v>115</v>
          </cell>
          <cell r="K39">
            <v>100</v>
          </cell>
          <cell r="L39">
            <v>100</v>
          </cell>
          <cell r="M39">
            <v>105</v>
          </cell>
          <cell r="N39">
            <v>110</v>
          </cell>
          <cell r="O39">
            <v>70</v>
          </cell>
          <cell r="P39">
            <v>95</v>
          </cell>
          <cell r="Q39">
            <v>95</v>
          </cell>
          <cell r="R39">
            <v>100</v>
          </cell>
          <cell r="S39">
            <v>120</v>
          </cell>
          <cell r="T39">
            <v>130</v>
          </cell>
          <cell r="U39">
            <v>150</v>
          </cell>
          <cell r="V39">
            <v>150</v>
          </cell>
          <cell r="W39">
            <v>135</v>
          </cell>
          <cell r="X39">
            <v>145</v>
          </cell>
          <cell r="Y39">
            <v>125</v>
          </cell>
          <cell r="Z39">
            <v>130</v>
          </cell>
          <cell r="AA39">
            <v>150</v>
          </cell>
          <cell r="AB39">
            <v>155</v>
          </cell>
          <cell r="AC39">
            <v>165</v>
          </cell>
          <cell r="AD39">
            <v>155</v>
          </cell>
          <cell r="AE39">
            <v>115</v>
          </cell>
          <cell r="AF39">
            <v>100</v>
          </cell>
          <cell r="AG39">
            <v>70</v>
          </cell>
          <cell r="AH39">
            <v>70</v>
          </cell>
          <cell r="AI39">
            <v>60</v>
          </cell>
          <cell r="AJ39">
            <v>50</v>
          </cell>
          <cell r="AK39">
            <v>35</v>
          </cell>
          <cell r="AL39">
            <v>30</v>
          </cell>
          <cell r="AM39">
            <v>20</v>
          </cell>
          <cell r="AN39">
            <v>15</v>
          </cell>
          <cell r="AO39">
            <v>10</v>
          </cell>
          <cell r="AP39">
            <v>20</v>
          </cell>
          <cell r="AQ39">
            <v>5</v>
          </cell>
          <cell r="AR39">
            <v>5</v>
          </cell>
          <cell r="AS39">
            <v>5</v>
          </cell>
          <cell r="AT39">
            <v>0</v>
          </cell>
          <cell r="AU39">
            <v>0</v>
          </cell>
          <cell r="AV39">
            <v>5</v>
          </cell>
          <cell r="AW39">
            <v>0</v>
          </cell>
          <cell r="AX39">
            <v>0</v>
          </cell>
        </row>
        <row r="40">
          <cell r="A40">
            <v>5903060</v>
          </cell>
          <cell r="B40" t="str">
            <v>Central Kootenay K</v>
          </cell>
          <cell r="C40">
            <v>55.3</v>
          </cell>
          <cell r="D40">
            <v>54.7</v>
          </cell>
          <cell r="E40">
            <v>900</v>
          </cell>
          <cell r="F40">
            <v>860</v>
          </cell>
          <cell r="G40">
            <v>35</v>
          </cell>
          <cell r="H40">
            <v>15</v>
          </cell>
          <cell r="I40">
            <v>25</v>
          </cell>
          <cell r="J40">
            <v>35</v>
          </cell>
          <cell r="K40">
            <v>30</v>
          </cell>
          <cell r="L40">
            <v>35</v>
          </cell>
          <cell r="M40">
            <v>50</v>
          </cell>
          <cell r="N40">
            <v>50</v>
          </cell>
          <cell r="O40">
            <v>25</v>
          </cell>
          <cell r="P40">
            <v>15</v>
          </cell>
          <cell r="Q40">
            <v>25</v>
          </cell>
          <cell r="R40">
            <v>20</v>
          </cell>
          <cell r="S40">
            <v>30</v>
          </cell>
          <cell r="T40">
            <v>25</v>
          </cell>
          <cell r="U40">
            <v>25</v>
          </cell>
          <cell r="V40">
            <v>30</v>
          </cell>
          <cell r="W40">
            <v>50</v>
          </cell>
          <cell r="X40">
            <v>55</v>
          </cell>
          <cell r="Y40">
            <v>60</v>
          </cell>
          <cell r="Z40">
            <v>75</v>
          </cell>
          <cell r="AA40">
            <v>90</v>
          </cell>
          <cell r="AB40">
            <v>75</v>
          </cell>
          <cell r="AC40">
            <v>120</v>
          </cell>
          <cell r="AD40">
            <v>130</v>
          </cell>
          <cell r="AE40">
            <v>125</v>
          </cell>
          <cell r="AF40">
            <v>110</v>
          </cell>
          <cell r="AG40">
            <v>90</v>
          </cell>
          <cell r="AH40">
            <v>70</v>
          </cell>
          <cell r="AI40">
            <v>55</v>
          </cell>
          <cell r="AJ40">
            <v>50</v>
          </cell>
          <cell r="AK40">
            <v>35</v>
          </cell>
          <cell r="AL40">
            <v>25</v>
          </cell>
          <cell r="AM40">
            <v>25</v>
          </cell>
          <cell r="AN40">
            <v>25</v>
          </cell>
          <cell r="AO40">
            <v>5</v>
          </cell>
          <cell r="AP40">
            <v>10</v>
          </cell>
          <cell r="AQ40">
            <v>0</v>
          </cell>
          <cell r="AR40">
            <v>0</v>
          </cell>
          <cell r="AS40">
            <v>0</v>
          </cell>
          <cell r="AT40">
            <v>0</v>
          </cell>
          <cell r="AU40">
            <v>0</v>
          </cell>
          <cell r="AV40">
            <v>0</v>
          </cell>
          <cell r="AW40">
            <v>0</v>
          </cell>
          <cell r="AX40">
            <v>0</v>
          </cell>
        </row>
        <row r="41">
          <cell r="A41">
            <v>5903047</v>
          </cell>
          <cell r="B41" t="str">
            <v>Central Kootenay G</v>
          </cell>
          <cell r="C41">
            <v>44.2</v>
          </cell>
          <cell r="D41">
            <v>43.2</v>
          </cell>
          <cell r="E41">
            <v>885</v>
          </cell>
          <cell r="F41">
            <v>715</v>
          </cell>
          <cell r="G41">
            <v>50</v>
          </cell>
          <cell r="H41">
            <v>50</v>
          </cell>
          <cell r="I41">
            <v>60</v>
          </cell>
          <cell r="J41">
            <v>25</v>
          </cell>
          <cell r="K41">
            <v>45</v>
          </cell>
          <cell r="L41">
            <v>40</v>
          </cell>
          <cell r="M41">
            <v>35</v>
          </cell>
          <cell r="N41">
            <v>35</v>
          </cell>
          <cell r="O41">
            <v>25</v>
          </cell>
          <cell r="P41">
            <v>25</v>
          </cell>
          <cell r="Q41">
            <v>45</v>
          </cell>
          <cell r="R41">
            <v>30</v>
          </cell>
          <cell r="S41">
            <v>60</v>
          </cell>
          <cell r="T41">
            <v>55</v>
          </cell>
          <cell r="U41">
            <v>75</v>
          </cell>
          <cell r="V41">
            <v>60</v>
          </cell>
          <cell r="W41">
            <v>65</v>
          </cell>
          <cell r="X41">
            <v>55</v>
          </cell>
          <cell r="Y41">
            <v>90</v>
          </cell>
          <cell r="Z41">
            <v>60</v>
          </cell>
          <cell r="AA41">
            <v>85</v>
          </cell>
          <cell r="AB41">
            <v>75</v>
          </cell>
          <cell r="AC41">
            <v>75</v>
          </cell>
          <cell r="AD41">
            <v>75</v>
          </cell>
          <cell r="AE41">
            <v>75</v>
          </cell>
          <cell r="AF41">
            <v>45</v>
          </cell>
          <cell r="AG41">
            <v>35</v>
          </cell>
          <cell r="AH41">
            <v>45</v>
          </cell>
          <cell r="AI41">
            <v>25</v>
          </cell>
          <cell r="AJ41">
            <v>20</v>
          </cell>
          <cell r="AK41">
            <v>25</v>
          </cell>
          <cell r="AL41">
            <v>10</v>
          </cell>
          <cell r="AM41">
            <v>10</v>
          </cell>
          <cell r="AN41">
            <v>10</v>
          </cell>
          <cell r="AO41">
            <v>5</v>
          </cell>
          <cell r="AP41">
            <v>0</v>
          </cell>
          <cell r="AQ41">
            <v>5</v>
          </cell>
          <cell r="AR41">
            <v>0</v>
          </cell>
          <cell r="AS41">
            <v>0</v>
          </cell>
          <cell r="AT41">
            <v>5</v>
          </cell>
          <cell r="AU41">
            <v>0</v>
          </cell>
          <cell r="AV41">
            <v>0</v>
          </cell>
          <cell r="AW41">
            <v>0</v>
          </cell>
          <cell r="AX41">
            <v>0</v>
          </cell>
        </row>
        <row r="42">
          <cell r="A42">
            <v>5903023</v>
          </cell>
          <cell r="B42" t="str">
            <v>Kaslo</v>
          </cell>
          <cell r="C42">
            <v>49.9</v>
          </cell>
          <cell r="D42">
            <v>50</v>
          </cell>
          <cell r="E42">
            <v>495</v>
          </cell>
          <cell r="F42">
            <v>530</v>
          </cell>
          <cell r="G42">
            <v>25</v>
          </cell>
          <cell r="H42">
            <v>20</v>
          </cell>
          <cell r="I42">
            <v>30</v>
          </cell>
          <cell r="J42">
            <v>30</v>
          </cell>
          <cell r="K42">
            <v>20</v>
          </cell>
          <cell r="L42">
            <v>25</v>
          </cell>
          <cell r="M42">
            <v>40</v>
          </cell>
          <cell r="N42">
            <v>35</v>
          </cell>
          <cell r="O42">
            <v>30</v>
          </cell>
          <cell r="P42">
            <v>20</v>
          </cell>
          <cell r="Q42">
            <v>15</v>
          </cell>
          <cell r="R42">
            <v>10</v>
          </cell>
          <cell r="S42">
            <v>20</v>
          </cell>
          <cell r="T42">
            <v>25</v>
          </cell>
          <cell r="U42">
            <v>25</v>
          </cell>
          <cell r="V42">
            <v>25</v>
          </cell>
          <cell r="W42">
            <v>20</v>
          </cell>
          <cell r="X42">
            <v>35</v>
          </cell>
          <cell r="Y42">
            <v>30</v>
          </cell>
          <cell r="Z42">
            <v>45</v>
          </cell>
          <cell r="AA42">
            <v>40</v>
          </cell>
          <cell r="AB42">
            <v>50</v>
          </cell>
          <cell r="AC42">
            <v>55</v>
          </cell>
          <cell r="AD42">
            <v>40</v>
          </cell>
          <cell r="AE42">
            <v>55</v>
          </cell>
          <cell r="AF42">
            <v>50</v>
          </cell>
          <cell r="AG42">
            <v>35</v>
          </cell>
          <cell r="AH42">
            <v>30</v>
          </cell>
          <cell r="AI42">
            <v>15</v>
          </cell>
          <cell r="AJ42">
            <v>20</v>
          </cell>
          <cell r="AK42">
            <v>20</v>
          </cell>
          <cell r="AL42">
            <v>25</v>
          </cell>
          <cell r="AM42">
            <v>10</v>
          </cell>
          <cell r="AN42">
            <v>15</v>
          </cell>
          <cell r="AO42">
            <v>10</v>
          </cell>
          <cell r="AP42">
            <v>20</v>
          </cell>
          <cell r="AQ42">
            <v>5</v>
          </cell>
          <cell r="AR42">
            <v>10</v>
          </cell>
          <cell r="AS42">
            <v>5</v>
          </cell>
          <cell r="AT42">
            <v>0</v>
          </cell>
          <cell r="AU42">
            <v>0</v>
          </cell>
          <cell r="AV42">
            <v>10</v>
          </cell>
          <cell r="AW42">
            <v>0</v>
          </cell>
          <cell r="AX42">
            <v>0</v>
          </cell>
        </row>
        <row r="43">
          <cell r="A43">
            <v>5905026</v>
          </cell>
          <cell r="B43" t="str">
            <v>Kootenay Boundary A</v>
          </cell>
          <cell r="C43">
            <v>46.6</v>
          </cell>
          <cell r="D43">
            <v>47.1</v>
          </cell>
          <cell r="E43">
            <v>965</v>
          </cell>
          <cell r="F43">
            <v>880</v>
          </cell>
          <cell r="G43">
            <v>55</v>
          </cell>
          <cell r="H43">
            <v>35</v>
          </cell>
          <cell r="I43">
            <v>50</v>
          </cell>
          <cell r="J43">
            <v>35</v>
          </cell>
          <cell r="K43">
            <v>55</v>
          </cell>
          <cell r="L43">
            <v>50</v>
          </cell>
          <cell r="M43">
            <v>65</v>
          </cell>
          <cell r="N43">
            <v>65</v>
          </cell>
          <cell r="O43">
            <v>50</v>
          </cell>
          <cell r="P43">
            <v>45</v>
          </cell>
          <cell r="Q43">
            <v>40</v>
          </cell>
          <cell r="R43">
            <v>30</v>
          </cell>
          <cell r="S43">
            <v>45</v>
          </cell>
          <cell r="T43">
            <v>35</v>
          </cell>
          <cell r="U43">
            <v>45</v>
          </cell>
          <cell r="V43">
            <v>50</v>
          </cell>
          <cell r="W43">
            <v>60</v>
          </cell>
          <cell r="X43">
            <v>65</v>
          </cell>
          <cell r="Y43">
            <v>90</v>
          </cell>
          <cell r="Z43">
            <v>75</v>
          </cell>
          <cell r="AA43">
            <v>100</v>
          </cell>
          <cell r="AB43">
            <v>105</v>
          </cell>
          <cell r="AC43">
            <v>110</v>
          </cell>
          <cell r="AD43">
            <v>110</v>
          </cell>
          <cell r="AE43">
            <v>80</v>
          </cell>
          <cell r="AF43">
            <v>65</v>
          </cell>
          <cell r="AG43">
            <v>40</v>
          </cell>
          <cell r="AH43">
            <v>40</v>
          </cell>
          <cell r="AI43">
            <v>35</v>
          </cell>
          <cell r="AJ43">
            <v>30</v>
          </cell>
          <cell r="AK43">
            <v>35</v>
          </cell>
          <cell r="AL43">
            <v>20</v>
          </cell>
          <cell r="AM43">
            <v>15</v>
          </cell>
          <cell r="AN43">
            <v>15</v>
          </cell>
          <cell r="AO43">
            <v>5</v>
          </cell>
          <cell r="AP43">
            <v>5</v>
          </cell>
          <cell r="AQ43">
            <v>5</v>
          </cell>
          <cell r="AR43">
            <v>0</v>
          </cell>
          <cell r="AS43">
            <v>5</v>
          </cell>
          <cell r="AT43">
            <v>0</v>
          </cell>
          <cell r="AU43">
            <v>0</v>
          </cell>
          <cell r="AV43">
            <v>0</v>
          </cell>
          <cell r="AW43">
            <v>0</v>
          </cell>
          <cell r="AX43">
            <v>0</v>
          </cell>
        </row>
        <row r="44">
          <cell r="A44">
            <v>5901040</v>
          </cell>
          <cell r="B44" t="str">
            <v>Radium Hot Springs</v>
          </cell>
          <cell r="C44">
            <v>47.5</v>
          </cell>
          <cell r="D44">
            <v>47.2</v>
          </cell>
          <cell r="E44">
            <v>385</v>
          </cell>
          <cell r="F44">
            <v>390</v>
          </cell>
          <cell r="G44">
            <v>15</v>
          </cell>
          <cell r="H44">
            <v>20</v>
          </cell>
          <cell r="I44">
            <v>15</v>
          </cell>
          <cell r="J44">
            <v>20</v>
          </cell>
          <cell r="K44">
            <v>20</v>
          </cell>
          <cell r="L44">
            <v>20</v>
          </cell>
          <cell r="M44">
            <v>25</v>
          </cell>
          <cell r="N44">
            <v>20</v>
          </cell>
          <cell r="O44">
            <v>20</v>
          </cell>
          <cell r="P44">
            <v>20</v>
          </cell>
          <cell r="Q44">
            <v>25</v>
          </cell>
          <cell r="R44">
            <v>25</v>
          </cell>
          <cell r="S44">
            <v>20</v>
          </cell>
          <cell r="T44">
            <v>20</v>
          </cell>
          <cell r="U44">
            <v>15</v>
          </cell>
          <cell r="V44">
            <v>20</v>
          </cell>
          <cell r="W44">
            <v>30</v>
          </cell>
          <cell r="X44">
            <v>20</v>
          </cell>
          <cell r="Y44">
            <v>35</v>
          </cell>
          <cell r="Z44">
            <v>35</v>
          </cell>
          <cell r="AA44">
            <v>35</v>
          </cell>
          <cell r="AB44">
            <v>35</v>
          </cell>
          <cell r="AC44">
            <v>45</v>
          </cell>
          <cell r="AD44">
            <v>45</v>
          </cell>
          <cell r="AE44">
            <v>30</v>
          </cell>
          <cell r="AF44">
            <v>35</v>
          </cell>
          <cell r="AG44">
            <v>20</v>
          </cell>
          <cell r="AH44">
            <v>20</v>
          </cell>
          <cell r="AI44">
            <v>15</v>
          </cell>
          <cell r="AJ44">
            <v>15</v>
          </cell>
          <cell r="AK44">
            <v>10</v>
          </cell>
          <cell r="AL44">
            <v>10</v>
          </cell>
          <cell r="AM44">
            <v>10</v>
          </cell>
          <cell r="AN44">
            <v>5</v>
          </cell>
          <cell r="AO44">
            <v>0</v>
          </cell>
          <cell r="AP44">
            <v>5</v>
          </cell>
          <cell r="AQ44">
            <v>0</v>
          </cell>
          <cell r="AR44">
            <v>0</v>
          </cell>
          <cell r="AS44">
            <v>0</v>
          </cell>
          <cell r="AT44">
            <v>0</v>
          </cell>
          <cell r="AU44">
            <v>0</v>
          </cell>
          <cell r="AV44">
            <v>0</v>
          </cell>
          <cell r="AW44">
            <v>0</v>
          </cell>
          <cell r="AX44">
            <v>0</v>
          </cell>
        </row>
        <row r="45">
          <cell r="A45">
            <v>5905052</v>
          </cell>
          <cell r="B45" t="str">
            <v>Kootenay Boundary D</v>
          </cell>
          <cell r="C45">
            <v>53</v>
          </cell>
          <cell r="D45">
            <v>51.7</v>
          </cell>
          <cell r="E45">
            <v>1600</v>
          </cell>
          <cell r="F45">
            <v>1590</v>
          </cell>
          <cell r="G45">
            <v>60</v>
          </cell>
          <cell r="H45">
            <v>60</v>
          </cell>
          <cell r="I45">
            <v>75</v>
          </cell>
          <cell r="J45">
            <v>70</v>
          </cell>
          <cell r="K45">
            <v>80</v>
          </cell>
          <cell r="L45">
            <v>75</v>
          </cell>
          <cell r="M45">
            <v>85</v>
          </cell>
          <cell r="N45">
            <v>100</v>
          </cell>
          <cell r="O45">
            <v>55</v>
          </cell>
          <cell r="P45">
            <v>45</v>
          </cell>
          <cell r="Q45">
            <v>40</v>
          </cell>
          <cell r="R45">
            <v>35</v>
          </cell>
          <cell r="S45">
            <v>45</v>
          </cell>
          <cell r="T45">
            <v>65</v>
          </cell>
          <cell r="U45">
            <v>65</v>
          </cell>
          <cell r="V45">
            <v>65</v>
          </cell>
          <cell r="W45">
            <v>90</v>
          </cell>
          <cell r="X45">
            <v>95</v>
          </cell>
          <cell r="Y45">
            <v>120</v>
          </cell>
          <cell r="Z45">
            <v>145</v>
          </cell>
          <cell r="AA45">
            <v>150</v>
          </cell>
          <cell r="AB45">
            <v>150</v>
          </cell>
          <cell r="AC45">
            <v>155</v>
          </cell>
          <cell r="AD45">
            <v>160</v>
          </cell>
          <cell r="AE45">
            <v>180</v>
          </cell>
          <cell r="AF45">
            <v>195</v>
          </cell>
          <cell r="AG45">
            <v>150</v>
          </cell>
          <cell r="AH45">
            <v>120</v>
          </cell>
          <cell r="AI45">
            <v>120</v>
          </cell>
          <cell r="AJ45">
            <v>95</v>
          </cell>
          <cell r="AK45">
            <v>65</v>
          </cell>
          <cell r="AL45">
            <v>65</v>
          </cell>
          <cell r="AM45">
            <v>45</v>
          </cell>
          <cell r="AN45">
            <v>40</v>
          </cell>
          <cell r="AO45">
            <v>15</v>
          </cell>
          <cell r="AP45">
            <v>15</v>
          </cell>
          <cell r="AQ45">
            <v>0</v>
          </cell>
          <cell r="AR45">
            <v>5</v>
          </cell>
          <cell r="AS45">
            <v>0</v>
          </cell>
          <cell r="AT45">
            <v>0</v>
          </cell>
          <cell r="AU45">
            <v>0</v>
          </cell>
          <cell r="AV45">
            <v>5</v>
          </cell>
          <cell r="AW45">
            <v>0</v>
          </cell>
          <cell r="AX45">
            <v>0</v>
          </cell>
        </row>
        <row r="46">
          <cell r="A46">
            <v>5905037</v>
          </cell>
          <cell r="B46" t="str">
            <v>Midway</v>
          </cell>
          <cell r="C46">
            <v>59.3</v>
          </cell>
          <cell r="D46">
            <v>57</v>
          </cell>
          <cell r="E46">
            <v>330</v>
          </cell>
          <cell r="F46">
            <v>345</v>
          </cell>
          <cell r="G46">
            <v>15</v>
          </cell>
          <cell r="H46">
            <v>5</v>
          </cell>
          <cell r="I46">
            <v>10</v>
          </cell>
          <cell r="J46">
            <v>10</v>
          </cell>
          <cell r="K46">
            <v>15</v>
          </cell>
          <cell r="L46">
            <v>15</v>
          </cell>
          <cell r="M46">
            <v>15</v>
          </cell>
          <cell r="N46">
            <v>20</v>
          </cell>
          <cell r="O46">
            <v>5</v>
          </cell>
          <cell r="P46">
            <v>5</v>
          </cell>
          <cell r="Q46">
            <v>10</v>
          </cell>
          <cell r="R46">
            <v>5</v>
          </cell>
          <cell r="S46">
            <v>10</v>
          </cell>
          <cell r="T46">
            <v>5</v>
          </cell>
          <cell r="U46">
            <v>10</v>
          </cell>
          <cell r="V46">
            <v>10</v>
          </cell>
          <cell r="W46">
            <v>15</v>
          </cell>
          <cell r="X46">
            <v>15</v>
          </cell>
          <cell r="Y46">
            <v>10</v>
          </cell>
          <cell r="Z46">
            <v>20</v>
          </cell>
          <cell r="AA46">
            <v>30</v>
          </cell>
          <cell r="AB46">
            <v>40</v>
          </cell>
          <cell r="AC46">
            <v>40</v>
          </cell>
          <cell r="AD46">
            <v>25</v>
          </cell>
          <cell r="AE46">
            <v>35</v>
          </cell>
          <cell r="AF46">
            <v>50</v>
          </cell>
          <cell r="AG46">
            <v>45</v>
          </cell>
          <cell r="AH46">
            <v>25</v>
          </cell>
          <cell r="AI46">
            <v>30</v>
          </cell>
          <cell r="AJ46">
            <v>35</v>
          </cell>
          <cell r="AK46">
            <v>15</v>
          </cell>
          <cell r="AL46">
            <v>15</v>
          </cell>
          <cell r="AM46">
            <v>15</v>
          </cell>
          <cell r="AN46">
            <v>15</v>
          </cell>
          <cell r="AO46">
            <v>15</v>
          </cell>
          <cell r="AP46">
            <v>15</v>
          </cell>
          <cell r="AQ46">
            <v>5</v>
          </cell>
          <cell r="AR46">
            <v>0</v>
          </cell>
          <cell r="AS46">
            <v>5</v>
          </cell>
          <cell r="AT46">
            <v>0</v>
          </cell>
          <cell r="AU46">
            <v>0</v>
          </cell>
          <cell r="AV46">
            <v>0</v>
          </cell>
          <cell r="AW46">
            <v>0</v>
          </cell>
          <cell r="AX46">
            <v>0</v>
          </cell>
        </row>
        <row r="47">
          <cell r="A47">
            <v>5903011</v>
          </cell>
          <cell r="B47" t="str">
            <v>Salmo</v>
          </cell>
          <cell r="C47">
            <v>45.7</v>
          </cell>
          <cell r="D47">
            <v>45.8</v>
          </cell>
          <cell r="E47">
            <v>560</v>
          </cell>
          <cell r="F47">
            <v>580</v>
          </cell>
          <cell r="G47">
            <v>30</v>
          </cell>
          <cell r="H47">
            <v>30</v>
          </cell>
          <cell r="I47">
            <v>40</v>
          </cell>
          <cell r="J47">
            <v>30</v>
          </cell>
          <cell r="K47">
            <v>30</v>
          </cell>
          <cell r="L47">
            <v>30</v>
          </cell>
          <cell r="M47">
            <v>20</v>
          </cell>
          <cell r="N47">
            <v>40</v>
          </cell>
          <cell r="O47">
            <v>15</v>
          </cell>
          <cell r="P47">
            <v>15</v>
          </cell>
          <cell r="Q47">
            <v>30</v>
          </cell>
          <cell r="R47">
            <v>30</v>
          </cell>
          <cell r="S47">
            <v>30</v>
          </cell>
          <cell r="T47">
            <v>40</v>
          </cell>
          <cell r="U47">
            <v>35</v>
          </cell>
          <cell r="V47">
            <v>25</v>
          </cell>
          <cell r="W47">
            <v>35</v>
          </cell>
          <cell r="X47">
            <v>35</v>
          </cell>
          <cell r="Y47">
            <v>40</v>
          </cell>
          <cell r="Z47">
            <v>40</v>
          </cell>
          <cell r="AA47">
            <v>45</v>
          </cell>
          <cell r="AB47">
            <v>55</v>
          </cell>
          <cell r="AC47">
            <v>50</v>
          </cell>
          <cell r="AD47">
            <v>35</v>
          </cell>
          <cell r="AE47">
            <v>45</v>
          </cell>
          <cell r="AF47">
            <v>45</v>
          </cell>
          <cell r="AG47">
            <v>35</v>
          </cell>
          <cell r="AH47">
            <v>35</v>
          </cell>
          <cell r="AI47">
            <v>30</v>
          </cell>
          <cell r="AJ47">
            <v>30</v>
          </cell>
          <cell r="AK47">
            <v>20</v>
          </cell>
          <cell r="AL47">
            <v>15</v>
          </cell>
          <cell r="AM47">
            <v>15</v>
          </cell>
          <cell r="AN47">
            <v>15</v>
          </cell>
          <cell r="AO47">
            <v>5</v>
          </cell>
          <cell r="AP47">
            <v>10</v>
          </cell>
          <cell r="AQ47">
            <v>5</v>
          </cell>
          <cell r="AR47">
            <v>0</v>
          </cell>
          <cell r="AS47">
            <v>5</v>
          </cell>
          <cell r="AT47">
            <v>0</v>
          </cell>
          <cell r="AU47">
            <v>0</v>
          </cell>
          <cell r="AV47">
            <v>0</v>
          </cell>
          <cell r="AW47">
            <v>0</v>
          </cell>
          <cell r="AX47">
            <v>0</v>
          </cell>
        </row>
        <row r="48">
          <cell r="A48">
            <v>5901003</v>
          </cell>
          <cell r="B48" t="str">
            <v>Elkford</v>
          </cell>
          <cell r="C48">
            <v>39.299999999999997</v>
          </cell>
          <cell r="D48">
            <v>36.6</v>
          </cell>
          <cell r="E48">
            <v>1365</v>
          </cell>
          <cell r="F48">
            <v>1160</v>
          </cell>
          <cell r="G48">
            <v>100</v>
          </cell>
          <cell r="H48">
            <v>90</v>
          </cell>
          <cell r="I48">
            <v>95</v>
          </cell>
          <cell r="J48">
            <v>85</v>
          </cell>
          <cell r="K48">
            <v>75</v>
          </cell>
          <cell r="L48">
            <v>70</v>
          </cell>
          <cell r="M48">
            <v>70</v>
          </cell>
          <cell r="N48">
            <v>75</v>
          </cell>
          <cell r="O48">
            <v>70</v>
          </cell>
          <cell r="P48">
            <v>50</v>
          </cell>
          <cell r="Q48">
            <v>100</v>
          </cell>
          <cell r="R48">
            <v>95</v>
          </cell>
          <cell r="S48">
            <v>100</v>
          </cell>
          <cell r="T48">
            <v>90</v>
          </cell>
          <cell r="U48">
            <v>85</v>
          </cell>
          <cell r="V48">
            <v>65</v>
          </cell>
          <cell r="W48">
            <v>85</v>
          </cell>
          <cell r="X48">
            <v>65</v>
          </cell>
          <cell r="Y48">
            <v>95</v>
          </cell>
          <cell r="Z48">
            <v>115</v>
          </cell>
          <cell r="AA48">
            <v>155</v>
          </cell>
          <cell r="AB48">
            <v>125</v>
          </cell>
          <cell r="AC48">
            <v>145</v>
          </cell>
          <cell r="AD48">
            <v>95</v>
          </cell>
          <cell r="AE48">
            <v>100</v>
          </cell>
          <cell r="AF48">
            <v>60</v>
          </cell>
          <cell r="AG48">
            <v>45</v>
          </cell>
          <cell r="AH48">
            <v>40</v>
          </cell>
          <cell r="AI48">
            <v>30</v>
          </cell>
          <cell r="AJ48">
            <v>15</v>
          </cell>
          <cell r="AK48">
            <v>15</v>
          </cell>
          <cell r="AL48">
            <v>5</v>
          </cell>
          <cell r="AM48">
            <v>10</v>
          </cell>
          <cell r="AN48">
            <v>5</v>
          </cell>
          <cell r="AO48">
            <v>0</v>
          </cell>
          <cell r="AP48">
            <v>5</v>
          </cell>
          <cell r="AQ48">
            <v>5</v>
          </cell>
          <cell r="AR48">
            <v>0</v>
          </cell>
          <cell r="AS48">
            <v>0</v>
          </cell>
          <cell r="AT48">
            <v>0</v>
          </cell>
          <cell r="AU48">
            <v>5</v>
          </cell>
          <cell r="AV48">
            <v>0</v>
          </cell>
          <cell r="AW48">
            <v>0</v>
          </cell>
          <cell r="AX48">
            <v>0</v>
          </cell>
        </row>
        <row r="49">
          <cell r="A49">
            <v>5905005</v>
          </cell>
          <cell r="B49" t="str">
            <v>Fruitvale</v>
          </cell>
          <cell r="C49">
            <v>44.2</v>
          </cell>
          <cell r="D49">
            <v>46.6</v>
          </cell>
          <cell r="E49">
            <v>1005</v>
          </cell>
          <cell r="F49">
            <v>1010</v>
          </cell>
          <cell r="G49">
            <v>55</v>
          </cell>
          <cell r="H49">
            <v>45</v>
          </cell>
          <cell r="I49">
            <v>45</v>
          </cell>
          <cell r="J49">
            <v>50</v>
          </cell>
          <cell r="K49">
            <v>65</v>
          </cell>
          <cell r="L49">
            <v>55</v>
          </cell>
          <cell r="M49">
            <v>80</v>
          </cell>
          <cell r="N49">
            <v>75</v>
          </cell>
          <cell r="O49">
            <v>55</v>
          </cell>
          <cell r="P49">
            <v>50</v>
          </cell>
          <cell r="Q49">
            <v>50</v>
          </cell>
          <cell r="R49">
            <v>55</v>
          </cell>
          <cell r="S49">
            <v>50</v>
          </cell>
          <cell r="T49">
            <v>50</v>
          </cell>
          <cell r="U49">
            <v>50</v>
          </cell>
          <cell r="V49">
            <v>45</v>
          </cell>
          <cell r="W49">
            <v>60</v>
          </cell>
          <cell r="X49">
            <v>75</v>
          </cell>
          <cell r="Y49">
            <v>65</v>
          </cell>
          <cell r="Z49">
            <v>70</v>
          </cell>
          <cell r="AA49">
            <v>95</v>
          </cell>
          <cell r="AB49">
            <v>110</v>
          </cell>
          <cell r="AC49">
            <v>100</v>
          </cell>
          <cell r="AD49">
            <v>90</v>
          </cell>
          <cell r="AE49">
            <v>70</v>
          </cell>
          <cell r="AF49">
            <v>55</v>
          </cell>
          <cell r="AG49">
            <v>55</v>
          </cell>
          <cell r="AH49">
            <v>55</v>
          </cell>
          <cell r="AI49">
            <v>25</v>
          </cell>
          <cell r="AJ49">
            <v>35</v>
          </cell>
          <cell r="AK49">
            <v>35</v>
          </cell>
          <cell r="AL49">
            <v>35</v>
          </cell>
          <cell r="AM49">
            <v>25</v>
          </cell>
          <cell r="AN49">
            <v>40</v>
          </cell>
          <cell r="AO49">
            <v>15</v>
          </cell>
          <cell r="AP49">
            <v>20</v>
          </cell>
          <cell r="AQ49">
            <v>5</v>
          </cell>
          <cell r="AR49">
            <v>20</v>
          </cell>
          <cell r="AS49">
            <v>5</v>
          </cell>
          <cell r="AT49">
            <v>0</v>
          </cell>
          <cell r="AU49">
            <v>0</v>
          </cell>
          <cell r="AV49">
            <v>15</v>
          </cell>
          <cell r="AW49">
            <v>5</v>
          </cell>
          <cell r="AX49">
            <v>0</v>
          </cell>
        </row>
        <row r="50">
          <cell r="A50">
            <v>5903058</v>
          </cell>
          <cell r="B50" t="str">
            <v>Central Kootenay J</v>
          </cell>
          <cell r="C50">
            <v>45.6</v>
          </cell>
          <cell r="D50">
            <v>44.3</v>
          </cell>
          <cell r="E50">
            <v>1530</v>
          </cell>
          <cell r="F50">
            <v>1465</v>
          </cell>
          <cell r="G50">
            <v>65</v>
          </cell>
          <cell r="H50">
            <v>70</v>
          </cell>
          <cell r="I50">
            <v>95</v>
          </cell>
          <cell r="J50">
            <v>60</v>
          </cell>
          <cell r="K50">
            <v>95</v>
          </cell>
          <cell r="L50">
            <v>95</v>
          </cell>
          <cell r="M50">
            <v>90</v>
          </cell>
          <cell r="N50">
            <v>110</v>
          </cell>
          <cell r="O50">
            <v>70</v>
          </cell>
          <cell r="P50">
            <v>60</v>
          </cell>
          <cell r="Q50">
            <v>60</v>
          </cell>
          <cell r="R50">
            <v>60</v>
          </cell>
          <cell r="S50">
            <v>75</v>
          </cell>
          <cell r="T50">
            <v>65</v>
          </cell>
          <cell r="U50">
            <v>90</v>
          </cell>
          <cell r="V50">
            <v>100</v>
          </cell>
          <cell r="W50">
            <v>110</v>
          </cell>
          <cell r="X50">
            <v>125</v>
          </cell>
          <cell r="Y50">
            <v>140</v>
          </cell>
          <cell r="Z50">
            <v>125</v>
          </cell>
          <cell r="AA50">
            <v>160</v>
          </cell>
          <cell r="AB50">
            <v>150</v>
          </cell>
          <cell r="AC50">
            <v>150</v>
          </cell>
          <cell r="AD50">
            <v>125</v>
          </cell>
          <cell r="AE50">
            <v>115</v>
          </cell>
          <cell r="AF50">
            <v>115</v>
          </cell>
          <cell r="AG50">
            <v>75</v>
          </cell>
          <cell r="AH50">
            <v>80</v>
          </cell>
          <cell r="AI50">
            <v>75</v>
          </cell>
          <cell r="AJ50">
            <v>50</v>
          </cell>
          <cell r="AK50">
            <v>35</v>
          </cell>
          <cell r="AL50">
            <v>45</v>
          </cell>
          <cell r="AM50">
            <v>25</v>
          </cell>
          <cell r="AN50">
            <v>15</v>
          </cell>
          <cell r="AO50">
            <v>5</v>
          </cell>
          <cell r="AP50">
            <v>5</v>
          </cell>
          <cell r="AQ50">
            <v>0</v>
          </cell>
          <cell r="AR50">
            <v>5</v>
          </cell>
          <cell r="AS50">
            <v>0</v>
          </cell>
          <cell r="AT50">
            <v>0</v>
          </cell>
          <cell r="AU50">
            <v>0</v>
          </cell>
          <cell r="AV50">
            <v>5</v>
          </cell>
          <cell r="AW50">
            <v>0</v>
          </cell>
          <cell r="AX50">
            <v>0</v>
          </cell>
        </row>
        <row r="51">
          <cell r="A51">
            <v>5903017</v>
          </cell>
          <cell r="B51" t="str">
            <v>Central Kootenay C</v>
          </cell>
          <cell r="C51">
            <v>53.7</v>
          </cell>
          <cell r="D51">
            <v>52</v>
          </cell>
          <cell r="E51">
            <v>680</v>
          </cell>
          <cell r="F51">
            <v>695</v>
          </cell>
          <cell r="G51">
            <v>25</v>
          </cell>
          <cell r="H51">
            <v>30</v>
          </cell>
          <cell r="I51">
            <v>30</v>
          </cell>
          <cell r="J51">
            <v>35</v>
          </cell>
          <cell r="K51">
            <v>25</v>
          </cell>
          <cell r="L51">
            <v>40</v>
          </cell>
          <cell r="M51">
            <v>35</v>
          </cell>
          <cell r="N51">
            <v>35</v>
          </cell>
          <cell r="O51">
            <v>30</v>
          </cell>
          <cell r="P51">
            <v>25</v>
          </cell>
          <cell r="Q51">
            <v>20</v>
          </cell>
          <cell r="R51">
            <v>15</v>
          </cell>
          <cell r="S51">
            <v>25</v>
          </cell>
          <cell r="T51">
            <v>35</v>
          </cell>
          <cell r="U51">
            <v>30</v>
          </cell>
          <cell r="V51">
            <v>25</v>
          </cell>
          <cell r="W51">
            <v>40</v>
          </cell>
          <cell r="X51">
            <v>30</v>
          </cell>
          <cell r="Y51">
            <v>40</v>
          </cell>
          <cell r="Z51">
            <v>55</v>
          </cell>
          <cell r="AA51">
            <v>60</v>
          </cell>
          <cell r="AB51">
            <v>60</v>
          </cell>
          <cell r="AC51">
            <v>70</v>
          </cell>
          <cell r="AD51">
            <v>90</v>
          </cell>
          <cell r="AE51">
            <v>80</v>
          </cell>
          <cell r="AF51">
            <v>85</v>
          </cell>
          <cell r="AG51">
            <v>70</v>
          </cell>
          <cell r="AH51">
            <v>55</v>
          </cell>
          <cell r="AI51">
            <v>50</v>
          </cell>
          <cell r="AJ51">
            <v>25</v>
          </cell>
          <cell r="AK51">
            <v>35</v>
          </cell>
          <cell r="AL51">
            <v>25</v>
          </cell>
          <cell r="AM51">
            <v>10</v>
          </cell>
          <cell r="AN51">
            <v>10</v>
          </cell>
          <cell r="AO51">
            <v>5</v>
          </cell>
          <cell r="AP51">
            <v>10</v>
          </cell>
          <cell r="AQ51">
            <v>0</v>
          </cell>
          <cell r="AR51">
            <v>0</v>
          </cell>
          <cell r="AS51">
            <v>0</v>
          </cell>
          <cell r="AT51">
            <v>0</v>
          </cell>
          <cell r="AU51">
            <v>0</v>
          </cell>
          <cell r="AV51">
            <v>0</v>
          </cell>
          <cell r="AW51">
            <v>0</v>
          </cell>
          <cell r="AX51">
            <v>0</v>
          </cell>
        </row>
        <row r="52">
          <cell r="A52">
            <v>5903056</v>
          </cell>
          <cell r="B52" t="str">
            <v>Central Kootenay I</v>
          </cell>
          <cell r="C52">
            <v>45.3</v>
          </cell>
          <cell r="D52">
            <v>44.9</v>
          </cell>
          <cell r="E52">
            <v>1345</v>
          </cell>
          <cell r="F52">
            <v>1225</v>
          </cell>
          <cell r="G52">
            <v>65</v>
          </cell>
          <cell r="H52">
            <v>50</v>
          </cell>
          <cell r="I52">
            <v>60</v>
          </cell>
          <cell r="J52">
            <v>40</v>
          </cell>
          <cell r="K52">
            <v>85</v>
          </cell>
          <cell r="L52">
            <v>70</v>
          </cell>
          <cell r="M52">
            <v>105</v>
          </cell>
          <cell r="N52">
            <v>90</v>
          </cell>
          <cell r="O52">
            <v>75</v>
          </cell>
          <cell r="P52">
            <v>40</v>
          </cell>
          <cell r="Q52">
            <v>50</v>
          </cell>
          <cell r="R52">
            <v>45</v>
          </cell>
          <cell r="S52">
            <v>70</v>
          </cell>
          <cell r="T52">
            <v>75</v>
          </cell>
          <cell r="U52">
            <v>80</v>
          </cell>
          <cell r="V52">
            <v>105</v>
          </cell>
          <cell r="W52">
            <v>85</v>
          </cell>
          <cell r="X52">
            <v>95</v>
          </cell>
          <cell r="Y52">
            <v>125</v>
          </cell>
          <cell r="Z52">
            <v>110</v>
          </cell>
          <cell r="AA52">
            <v>125</v>
          </cell>
          <cell r="AB52">
            <v>125</v>
          </cell>
          <cell r="AC52">
            <v>110</v>
          </cell>
          <cell r="AD52">
            <v>110</v>
          </cell>
          <cell r="AE52">
            <v>90</v>
          </cell>
          <cell r="AF52">
            <v>85</v>
          </cell>
          <cell r="AG52">
            <v>95</v>
          </cell>
          <cell r="AH52">
            <v>60</v>
          </cell>
          <cell r="AI52">
            <v>55</v>
          </cell>
          <cell r="AJ52">
            <v>55</v>
          </cell>
          <cell r="AK52">
            <v>45</v>
          </cell>
          <cell r="AL52">
            <v>35</v>
          </cell>
          <cell r="AM52">
            <v>30</v>
          </cell>
          <cell r="AN52">
            <v>20</v>
          </cell>
          <cell r="AO52">
            <v>10</v>
          </cell>
          <cell r="AP52">
            <v>5</v>
          </cell>
          <cell r="AQ52">
            <v>5</v>
          </cell>
          <cell r="AR52">
            <v>0</v>
          </cell>
          <cell r="AS52">
            <v>5</v>
          </cell>
          <cell r="AT52">
            <v>0</v>
          </cell>
          <cell r="AU52">
            <v>0</v>
          </cell>
          <cell r="AV52">
            <v>0</v>
          </cell>
          <cell r="AW52">
            <v>0</v>
          </cell>
          <cell r="AX52">
            <v>0</v>
          </cell>
        </row>
        <row r="53">
          <cell r="A53">
            <v>5903004</v>
          </cell>
          <cell r="B53" t="str">
            <v>Creston</v>
          </cell>
          <cell r="C53">
            <v>53.3</v>
          </cell>
          <cell r="D53">
            <v>56.5</v>
          </cell>
          <cell r="E53">
            <v>2475</v>
          </cell>
          <cell r="F53">
            <v>2835</v>
          </cell>
          <cell r="G53">
            <v>100</v>
          </cell>
          <cell r="H53">
            <v>120</v>
          </cell>
          <cell r="I53">
            <v>105</v>
          </cell>
          <cell r="J53">
            <v>95</v>
          </cell>
          <cell r="K53">
            <v>130</v>
          </cell>
          <cell r="L53">
            <v>95</v>
          </cell>
          <cell r="M53">
            <v>150</v>
          </cell>
          <cell r="N53">
            <v>120</v>
          </cell>
          <cell r="O53">
            <v>110</v>
          </cell>
          <cell r="P53">
            <v>105</v>
          </cell>
          <cell r="Q53">
            <v>85</v>
          </cell>
          <cell r="R53">
            <v>130</v>
          </cell>
          <cell r="S53">
            <v>100</v>
          </cell>
          <cell r="T53">
            <v>85</v>
          </cell>
          <cell r="U53">
            <v>90</v>
          </cell>
          <cell r="V53">
            <v>95</v>
          </cell>
          <cell r="W53">
            <v>125</v>
          </cell>
          <cell r="X53">
            <v>140</v>
          </cell>
          <cell r="Y53">
            <v>145</v>
          </cell>
          <cell r="Z53">
            <v>175</v>
          </cell>
          <cell r="AA53">
            <v>165</v>
          </cell>
          <cell r="AB53">
            <v>180</v>
          </cell>
          <cell r="AC53">
            <v>185</v>
          </cell>
          <cell r="AD53">
            <v>235</v>
          </cell>
          <cell r="AE53">
            <v>230</v>
          </cell>
          <cell r="AF53">
            <v>260</v>
          </cell>
          <cell r="AG53">
            <v>180</v>
          </cell>
          <cell r="AH53">
            <v>235</v>
          </cell>
          <cell r="AI53">
            <v>175</v>
          </cell>
          <cell r="AJ53">
            <v>205</v>
          </cell>
          <cell r="AK53">
            <v>180</v>
          </cell>
          <cell r="AL53">
            <v>195</v>
          </cell>
          <cell r="AM53">
            <v>115</v>
          </cell>
          <cell r="AN53">
            <v>155</v>
          </cell>
          <cell r="AO53">
            <v>75</v>
          </cell>
          <cell r="AP53">
            <v>135</v>
          </cell>
          <cell r="AQ53">
            <v>30</v>
          </cell>
          <cell r="AR53">
            <v>70</v>
          </cell>
          <cell r="AS53">
            <v>20</v>
          </cell>
          <cell r="AT53">
            <v>10</v>
          </cell>
          <cell r="AU53">
            <v>0</v>
          </cell>
          <cell r="AV53">
            <v>55</v>
          </cell>
          <cell r="AW53">
            <v>15</v>
          </cell>
          <cell r="AX53">
            <v>0</v>
          </cell>
        </row>
        <row r="54">
          <cell r="A54">
            <v>5905009</v>
          </cell>
          <cell r="B54" t="str">
            <v>Montrose</v>
          </cell>
          <cell r="C54">
            <v>50.1</v>
          </cell>
          <cell r="D54">
            <v>50</v>
          </cell>
          <cell r="E54">
            <v>520</v>
          </cell>
          <cell r="F54">
            <v>510</v>
          </cell>
          <cell r="G54">
            <v>15</v>
          </cell>
          <cell r="H54">
            <v>25</v>
          </cell>
          <cell r="I54">
            <v>25</v>
          </cell>
          <cell r="J54">
            <v>10</v>
          </cell>
          <cell r="K54">
            <v>35</v>
          </cell>
          <cell r="L54">
            <v>30</v>
          </cell>
          <cell r="M54">
            <v>50</v>
          </cell>
          <cell r="N54">
            <v>30</v>
          </cell>
          <cell r="O54">
            <v>20</v>
          </cell>
          <cell r="P54">
            <v>35</v>
          </cell>
          <cell r="Q54">
            <v>25</v>
          </cell>
          <cell r="R54">
            <v>20</v>
          </cell>
          <cell r="S54">
            <v>15</v>
          </cell>
          <cell r="T54">
            <v>15</v>
          </cell>
          <cell r="U54">
            <v>25</v>
          </cell>
          <cell r="V54">
            <v>20</v>
          </cell>
          <cell r="W54">
            <v>15</v>
          </cell>
          <cell r="X54">
            <v>40</v>
          </cell>
          <cell r="Y54">
            <v>35</v>
          </cell>
          <cell r="Z54">
            <v>40</v>
          </cell>
          <cell r="AA54">
            <v>55</v>
          </cell>
          <cell r="AB54">
            <v>55</v>
          </cell>
          <cell r="AC54">
            <v>65</v>
          </cell>
          <cell r="AD54">
            <v>55</v>
          </cell>
          <cell r="AE54">
            <v>45</v>
          </cell>
          <cell r="AF54">
            <v>50</v>
          </cell>
          <cell r="AG54">
            <v>30</v>
          </cell>
          <cell r="AH54">
            <v>35</v>
          </cell>
          <cell r="AI54">
            <v>30</v>
          </cell>
          <cell r="AJ54">
            <v>25</v>
          </cell>
          <cell r="AK54">
            <v>15</v>
          </cell>
          <cell r="AL54">
            <v>15</v>
          </cell>
          <cell r="AM54">
            <v>20</v>
          </cell>
          <cell r="AN54">
            <v>10</v>
          </cell>
          <cell r="AO54">
            <v>10</v>
          </cell>
          <cell r="AP54">
            <v>5</v>
          </cell>
          <cell r="AQ54">
            <v>0</v>
          </cell>
          <cell r="AR54">
            <v>0</v>
          </cell>
          <cell r="AS54">
            <v>0</v>
          </cell>
          <cell r="AT54">
            <v>0</v>
          </cell>
          <cell r="AU54">
            <v>0</v>
          </cell>
          <cell r="AV54">
            <v>0</v>
          </cell>
          <cell r="AW54">
            <v>0</v>
          </cell>
          <cell r="AX54">
            <v>0</v>
          </cell>
        </row>
        <row r="55">
          <cell r="A55">
            <v>5903807</v>
          </cell>
          <cell r="B55" t="str">
            <v>Creston 1</v>
          </cell>
          <cell r="C55">
            <v>29.5</v>
          </cell>
          <cell r="D55">
            <v>33.5</v>
          </cell>
          <cell r="E55">
            <v>60</v>
          </cell>
          <cell r="F55">
            <v>55</v>
          </cell>
          <cell r="G55">
            <v>5</v>
          </cell>
          <cell r="H55">
            <v>5</v>
          </cell>
          <cell r="I55">
            <v>0</v>
          </cell>
          <cell r="J55">
            <v>5</v>
          </cell>
          <cell r="K55">
            <v>10</v>
          </cell>
          <cell r="L55">
            <v>10</v>
          </cell>
          <cell r="M55">
            <v>10</v>
          </cell>
          <cell r="N55">
            <v>10</v>
          </cell>
          <cell r="O55">
            <v>5</v>
          </cell>
          <cell r="P55">
            <v>5</v>
          </cell>
          <cell r="Q55">
            <v>5</v>
          </cell>
          <cell r="R55">
            <v>0</v>
          </cell>
          <cell r="S55">
            <v>0</v>
          </cell>
          <cell r="T55">
            <v>5</v>
          </cell>
          <cell r="U55">
            <v>10</v>
          </cell>
          <cell r="V55">
            <v>10</v>
          </cell>
          <cell r="W55">
            <v>5</v>
          </cell>
          <cell r="X55">
            <v>0</v>
          </cell>
          <cell r="Y55">
            <v>0</v>
          </cell>
          <cell r="Z55">
            <v>5</v>
          </cell>
          <cell r="AA55">
            <v>5</v>
          </cell>
          <cell r="AB55">
            <v>5</v>
          </cell>
          <cell r="AC55">
            <v>5</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5953012</v>
          </cell>
          <cell r="B56" t="str">
            <v>McBride</v>
          </cell>
          <cell r="C56">
            <v>40.1</v>
          </cell>
          <cell r="D56">
            <v>47.2</v>
          </cell>
          <cell r="E56">
            <v>290</v>
          </cell>
          <cell r="F56">
            <v>300</v>
          </cell>
          <cell r="G56">
            <v>20</v>
          </cell>
          <cell r="H56">
            <v>15</v>
          </cell>
          <cell r="I56">
            <v>20</v>
          </cell>
          <cell r="J56">
            <v>15</v>
          </cell>
          <cell r="K56">
            <v>20</v>
          </cell>
          <cell r="L56">
            <v>15</v>
          </cell>
          <cell r="M56">
            <v>25</v>
          </cell>
          <cell r="N56">
            <v>15</v>
          </cell>
          <cell r="O56">
            <v>10</v>
          </cell>
          <cell r="P56">
            <v>10</v>
          </cell>
          <cell r="Q56">
            <v>15</v>
          </cell>
          <cell r="R56">
            <v>15</v>
          </cell>
          <cell r="S56">
            <v>20</v>
          </cell>
          <cell r="T56">
            <v>20</v>
          </cell>
          <cell r="U56">
            <v>10</v>
          </cell>
          <cell r="V56">
            <v>15</v>
          </cell>
          <cell r="W56">
            <v>15</v>
          </cell>
          <cell r="X56">
            <v>20</v>
          </cell>
          <cell r="Y56">
            <v>20</v>
          </cell>
          <cell r="Z56">
            <v>20</v>
          </cell>
          <cell r="AA56">
            <v>20</v>
          </cell>
          <cell r="AB56">
            <v>20</v>
          </cell>
          <cell r="AC56">
            <v>30</v>
          </cell>
          <cell r="AD56">
            <v>40</v>
          </cell>
          <cell r="AE56">
            <v>20</v>
          </cell>
          <cell r="AF56">
            <v>20</v>
          </cell>
          <cell r="AG56">
            <v>20</v>
          </cell>
          <cell r="AH56">
            <v>15</v>
          </cell>
          <cell r="AI56">
            <v>5</v>
          </cell>
          <cell r="AJ56">
            <v>10</v>
          </cell>
          <cell r="AK56">
            <v>5</v>
          </cell>
          <cell r="AL56">
            <v>5</v>
          </cell>
          <cell r="AM56">
            <v>0</v>
          </cell>
          <cell r="AN56">
            <v>10</v>
          </cell>
          <cell r="AO56">
            <v>5</v>
          </cell>
          <cell r="AP56">
            <v>5</v>
          </cell>
          <cell r="AQ56">
            <v>0</v>
          </cell>
          <cell r="AR56">
            <v>10</v>
          </cell>
          <cell r="AS56">
            <v>0</v>
          </cell>
          <cell r="AT56">
            <v>0</v>
          </cell>
          <cell r="AU56">
            <v>0</v>
          </cell>
          <cell r="AV56">
            <v>10</v>
          </cell>
          <cell r="AW56">
            <v>0</v>
          </cell>
          <cell r="AX56">
            <v>0</v>
          </cell>
        </row>
        <row r="57">
          <cell r="A57">
            <v>5953007</v>
          </cell>
          <cell r="B57" t="str">
            <v>Valemount</v>
          </cell>
          <cell r="C57">
            <v>44.4</v>
          </cell>
          <cell r="D57">
            <v>44.3</v>
          </cell>
          <cell r="E57">
            <v>495</v>
          </cell>
          <cell r="F57">
            <v>525</v>
          </cell>
          <cell r="G57">
            <v>25</v>
          </cell>
          <cell r="H57">
            <v>35</v>
          </cell>
          <cell r="I57">
            <v>30</v>
          </cell>
          <cell r="J57">
            <v>20</v>
          </cell>
          <cell r="K57">
            <v>30</v>
          </cell>
          <cell r="L57">
            <v>25</v>
          </cell>
          <cell r="M57">
            <v>25</v>
          </cell>
          <cell r="N57">
            <v>30</v>
          </cell>
          <cell r="O57">
            <v>25</v>
          </cell>
          <cell r="P57">
            <v>25</v>
          </cell>
          <cell r="Q57">
            <v>25</v>
          </cell>
          <cell r="R57">
            <v>30</v>
          </cell>
          <cell r="S57">
            <v>25</v>
          </cell>
          <cell r="T57">
            <v>30</v>
          </cell>
          <cell r="U57">
            <v>35</v>
          </cell>
          <cell r="V57">
            <v>35</v>
          </cell>
          <cell r="W57">
            <v>30</v>
          </cell>
          <cell r="X57">
            <v>40</v>
          </cell>
          <cell r="Y57">
            <v>45</v>
          </cell>
          <cell r="Z57">
            <v>40</v>
          </cell>
          <cell r="AA57">
            <v>50</v>
          </cell>
          <cell r="AB57">
            <v>50</v>
          </cell>
          <cell r="AC57">
            <v>45</v>
          </cell>
          <cell r="AD57">
            <v>35</v>
          </cell>
          <cell r="AE57">
            <v>35</v>
          </cell>
          <cell r="AF57">
            <v>45</v>
          </cell>
          <cell r="AG57">
            <v>25</v>
          </cell>
          <cell r="AH57">
            <v>25</v>
          </cell>
          <cell r="AI57">
            <v>15</v>
          </cell>
          <cell r="AJ57">
            <v>20</v>
          </cell>
          <cell r="AK57">
            <v>15</v>
          </cell>
          <cell r="AL57">
            <v>20</v>
          </cell>
          <cell r="AM57">
            <v>10</v>
          </cell>
          <cell r="AN57">
            <v>10</v>
          </cell>
          <cell r="AO57">
            <v>5</v>
          </cell>
          <cell r="AP57">
            <v>5</v>
          </cell>
          <cell r="AQ57">
            <v>5</v>
          </cell>
          <cell r="AR57">
            <v>5</v>
          </cell>
          <cell r="AS57">
            <v>5</v>
          </cell>
          <cell r="AT57">
            <v>0</v>
          </cell>
          <cell r="AU57">
            <v>0</v>
          </cell>
          <cell r="AV57">
            <v>5</v>
          </cell>
          <cell r="AW57">
            <v>0</v>
          </cell>
          <cell r="AX57">
            <v>0</v>
          </cell>
        </row>
        <row r="58">
          <cell r="A58">
            <v>5939011</v>
          </cell>
          <cell r="B58" t="str">
            <v>Columbia-Shuswap A</v>
          </cell>
          <cell r="C58">
            <v>43.4</v>
          </cell>
          <cell r="D58">
            <v>42.3</v>
          </cell>
          <cell r="E58">
            <v>1635</v>
          </cell>
          <cell r="F58">
            <v>1425</v>
          </cell>
          <cell r="G58">
            <v>85</v>
          </cell>
          <cell r="H58">
            <v>95</v>
          </cell>
          <cell r="I58">
            <v>75</v>
          </cell>
          <cell r="J58">
            <v>70</v>
          </cell>
          <cell r="K58">
            <v>70</v>
          </cell>
          <cell r="L58">
            <v>70</v>
          </cell>
          <cell r="M58">
            <v>95</v>
          </cell>
          <cell r="N58">
            <v>85</v>
          </cell>
          <cell r="O58">
            <v>85</v>
          </cell>
          <cell r="P58">
            <v>65</v>
          </cell>
          <cell r="Q58">
            <v>105</v>
          </cell>
          <cell r="R58">
            <v>85</v>
          </cell>
          <cell r="S58">
            <v>125</v>
          </cell>
          <cell r="T58">
            <v>95</v>
          </cell>
          <cell r="U58">
            <v>120</v>
          </cell>
          <cell r="V58">
            <v>95</v>
          </cell>
          <cell r="W58">
            <v>110</v>
          </cell>
          <cell r="X58">
            <v>110</v>
          </cell>
          <cell r="Y58">
            <v>145</v>
          </cell>
          <cell r="Z58">
            <v>125</v>
          </cell>
          <cell r="AA58">
            <v>155</v>
          </cell>
          <cell r="AB58">
            <v>165</v>
          </cell>
          <cell r="AC58">
            <v>165</v>
          </cell>
          <cell r="AD58">
            <v>110</v>
          </cell>
          <cell r="AE58">
            <v>135</v>
          </cell>
          <cell r="AF58">
            <v>105</v>
          </cell>
          <cell r="AG58">
            <v>85</v>
          </cell>
          <cell r="AH58">
            <v>65</v>
          </cell>
          <cell r="AI58">
            <v>40</v>
          </cell>
          <cell r="AJ58">
            <v>40</v>
          </cell>
          <cell r="AK58">
            <v>30</v>
          </cell>
          <cell r="AL58">
            <v>20</v>
          </cell>
          <cell r="AM58">
            <v>15</v>
          </cell>
          <cell r="AN58">
            <v>10</v>
          </cell>
          <cell r="AO58">
            <v>5</v>
          </cell>
          <cell r="AP58">
            <v>5</v>
          </cell>
          <cell r="AQ58">
            <v>0</v>
          </cell>
          <cell r="AR58">
            <v>0</v>
          </cell>
          <cell r="AS58">
            <v>0</v>
          </cell>
          <cell r="AT58">
            <v>0</v>
          </cell>
          <cell r="AU58">
            <v>0</v>
          </cell>
          <cell r="AV58">
            <v>0</v>
          </cell>
          <cell r="AW58">
            <v>0</v>
          </cell>
          <cell r="AX58">
            <v>0</v>
          </cell>
        </row>
        <row r="59">
          <cell r="A59">
            <v>5939023</v>
          </cell>
          <cell r="B59" t="str">
            <v>Columbia-Shuswap B</v>
          </cell>
          <cell r="C59">
            <v>47.7</v>
          </cell>
          <cell r="D59">
            <v>48.6</v>
          </cell>
          <cell r="E59">
            <v>295</v>
          </cell>
          <cell r="F59">
            <v>260</v>
          </cell>
          <cell r="G59">
            <v>15</v>
          </cell>
          <cell r="H59">
            <v>10</v>
          </cell>
          <cell r="I59">
            <v>10</v>
          </cell>
          <cell r="J59">
            <v>5</v>
          </cell>
          <cell r="K59">
            <v>15</v>
          </cell>
          <cell r="L59">
            <v>15</v>
          </cell>
          <cell r="M59">
            <v>20</v>
          </cell>
          <cell r="N59">
            <v>10</v>
          </cell>
          <cell r="O59">
            <v>5</v>
          </cell>
          <cell r="P59">
            <v>10</v>
          </cell>
          <cell r="Q59">
            <v>15</v>
          </cell>
          <cell r="R59">
            <v>10</v>
          </cell>
          <cell r="S59">
            <v>15</v>
          </cell>
          <cell r="T59">
            <v>15</v>
          </cell>
          <cell r="U59">
            <v>15</v>
          </cell>
          <cell r="V59">
            <v>10</v>
          </cell>
          <cell r="W59">
            <v>25</v>
          </cell>
          <cell r="X59">
            <v>20</v>
          </cell>
          <cell r="Y59">
            <v>20</v>
          </cell>
          <cell r="Z59">
            <v>30</v>
          </cell>
          <cell r="AA59">
            <v>30</v>
          </cell>
          <cell r="AB59">
            <v>40</v>
          </cell>
          <cell r="AC59">
            <v>40</v>
          </cell>
          <cell r="AD59">
            <v>25</v>
          </cell>
          <cell r="AE59">
            <v>15</v>
          </cell>
          <cell r="AF59">
            <v>15</v>
          </cell>
          <cell r="AG59">
            <v>10</v>
          </cell>
          <cell r="AH59">
            <v>10</v>
          </cell>
          <cell r="AI59">
            <v>15</v>
          </cell>
          <cell r="AJ59">
            <v>10</v>
          </cell>
          <cell r="AK59">
            <v>10</v>
          </cell>
          <cell r="AL59">
            <v>10</v>
          </cell>
          <cell r="AM59">
            <v>5</v>
          </cell>
          <cell r="AN59">
            <v>5</v>
          </cell>
          <cell r="AO59">
            <v>5</v>
          </cell>
          <cell r="AP59">
            <v>0</v>
          </cell>
          <cell r="AQ59">
            <v>0</v>
          </cell>
          <cell r="AR59">
            <v>0</v>
          </cell>
          <cell r="AS59">
            <v>0</v>
          </cell>
          <cell r="AT59">
            <v>0</v>
          </cell>
          <cell r="AU59">
            <v>0</v>
          </cell>
          <cell r="AV59">
            <v>0</v>
          </cell>
          <cell r="AW59">
            <v>0</v>
          </cell>
          <cell r="AX59">
            <v>0</v>
          </cell>
        </row>
        <row r="60">
          <cell r="A60">
            <v>5953019</v>
          </cell>
          <cell r="B60" t="str">
            <v>Fraser-Fort George H</v>
          </cell>
          <cell r="C60">
            <v>50.9</v>
          </cell>
          <cell r="D60">
            <v>48.2</v>
          </cell>
          <cell r="E60">
            <v>855</v>
          </cell>
          <cell r="F60">
            <v>810</v>
          </cell>
          <cell r="G60">
            <v>25</v>
          </cell>
          <cell r="H60">
            <v>30</v>
          </cell>
          <cell r="I60">
            <v>35</v>
          </cell>
          <cell r="J60">
            <v>45</v>
          </cell>
          <cell r="K60">
            <v>40</v>
          </cell>
          <cell r="L60">
            <v>55</v>
          </cell>
          <cell r="M60">
            <v>65</v>
          </cell>
          <cell r="N60">
            <v>55</v>
          </cell>
          <cell r="O60">
            <v>40</v>
          </cell>
          <cell r="P60">
            <v>30</v>
          </cell>
          <cell r="Q60">
            <v>30</v>
          </cell>
          <cell r="R60">
            <v>25</v>
          </cell>
          <cell r="S60">
            <v>25</v>
          </cell>
          <cell r="T60">
            <v>40</v>
          </cell>
          <cell r="U60">
            <v>45</v>
          </cell>
          <cell r="V60">
            <v>30</v>
          </cell>
          <cell r="W60">
            <v>45</v>
          </cell>
          <cell r="X60">
            <v>55</v>
          </cell>
          <cell r="Y60">
            <v>60</v>
          </cell>
          <cell r="Z60">
            <v>70</v>
          </cell>
          <cell r="AA60">
            <v>90</v>
          </cell>
          <cell r="AB60">
            <v>85</v>
          </cell>
          <cell r="AC60">
            <v>95</v>
          </cell>
          <cell r="AD60">
            <v>80</v>
          </cell>
          <cell r="AE60">
            <v>90</v>
          </cell>
          <cell r="AF60">
            <v>70</v>
          </cell>
          <cell r="AG60">
            <v>60</v>
          </cell>
          <cell r="AH60">
            <v>55</v>
          </cell>
          <cell r="AI60">
            <v>50</v>
          </cell>
          <cell r="AJ60">
            <v>40</v>
          </cell>
          <cell r="AK60">
            <v>35</v>
          </cell>
          <cell r="AL60">
            <v>25</v>
          </cell>
          <cell r="AM60">
            <v>15</v>
          </cell>
          <cell r="AN60">
            <v>15</v>
          </cell>
          <cell r="AO60">
            <v>5</v>
          </cell>
          <cell r="AP60">
            <v>5</v>
          </cell>
          <cell r="AQ60">
            <v>0</v>
          </cell>
          <cell r="AR60">
            <v>5</v>
          </cell>
          <cell r="AS60">
            <v>0</v>
          </cell>
          <cell r="AT60">
            <v>0</v>
          </cell>
          <cell r="AU60">
            <v>0</v>
          </cell>
          <cell r="AV60">
            <v>5</v>
          </cell>
          <cell r="AW60">
            <v>0</v>
          </cell>
          <cell r="AX60">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topLeftCell="A31" workbookViewId="0">
      <selection activeCell="D30" sqref="D30"/>
    </sheetView>
  </sheetViews>
  <sheetFormatPr defaultColWidth="8.69921875" defaultRowHeight="14.4"/>
  <cols>
    <col min="1" max="1" width="19.19921875" style="116" customWidth="1"/>
    <col min="2" max="2" width="16.19921875" style="116" customWidth="1"/>
    <col min="3" max="3" width="18.8984375" style="197" customWidth="1"/>
    <col min="4" max="4" width="13.09765625" style="197" customWidth="1"/>
    <col min="5" max="6" width="14.19921875" style="116" customWidth="1"/>
    <col min="7" max="7" width="13.8984375" style="116" customWidth="1"/>
    <col min="8" max="8" width="57.3984375" style="116" customWidth="1"/>
    <col min="9" max="9" width="24" style="116" customWidth="1"/>
    <col min="10" max="16384" width="8.69921875" style="116"/>
  </cols>
  <sheetData>
    <row r="1" spans="1:9" ht="18">
      <c r="A1" s="210" t="s">
        <v>665</v>
      </c>
    </row>
    <row r="4" spans="1:9">
      <c r="A4" s="115" t="s">
        <v>592</v>
      </c>
      <c r="B4" s="199" t="s">
        <v>659</v>
      </c>
      <c r="C4" s="199" t="s">
        <v>660</v>
      </c>
      <c r="D4" s="199" t="s">
        <v>654</v>
      </c>
      <c r="E4" s="199" t="s">
        <v>594</v>
      </c>
      <c r="F4" s="199" t="s">
        <v>658</v>
      </c>
      <c r="G4" s="199" t="s">
        <v>655</v>
      </c>
      <c r="H4" s="115" t="s">
        <v>593</v>
      </c>
      <c r="I4" s="115" t="s">
        <v>595</v>
      </c>
    </row>
    <row r="5" spans="1:9">
      <c r="A5" s="116" t="s">
        <v>622</v>
      </c>
      <c r="B5" s="197">
        <v>1020</v>
      </c>
      <c r="C5" s="197">
        <v>44.4</v>
      </c>
      <c r="D5" s="206">
        <v>1018</v>
      </c>
      <c r="E5" s="197">
        <v>1243</v>
      </c>
      <c r="F5" s="203">
        <f>B5-D5</f>
        <v>2</v>
      </c>
      <c r="G5" s="202">
        <f t="shared" ref="G5:G25" si="0">B5-E5</f>
        <v>-223</v>
      </c>
      <c r="H5" s="116" t="s">
        <v>653</v>
      </c>
      <c r="I5" s="116" t="s">
        <v>623</v>
      </c>
    </row>
    <row r="6" spans="1:9">
      <c r="A6" s="116" t="s">
        <v>597</v>
      </c>
      <c r="B6" s="197">
        <v>1391</v>
      </c>
      <c r="C6" s="197">
        <v>53.9</v>
      </c>
      <c r="D6" s="197">
        <v>1435</v>
      </c>
      <c r="E6" s="201">
        <v>1456</v>
      </c>
      <c r="F6" s="201">
        <f t="shared" ref="F6:F25" si="1">B6-D6</f>
        <v>-44</v>
      </c>
      <c r="G6" s="202">
        <f t="shared" si="0"/>
        <v>-65</v>
      </c>
      <c r="H6" s="116" t="s">
        <v>362</v>
      </c>
      <c r="I6" s="116" t="s">
        <v>366</v>
      </c>
    </row>
    <row r="7" spans="1:9">
      <c r="A7" s="116" t="s">
        <v>615</v>
      </c>
      <c r="B7" s="197">
        <v>2189</v>
      </c>
      <c r="C7" s="197">
        <v>48.1</v>
      </c>
      <c r="D7" s="206">
        <v>2298</v>
      </c>
      <c r="E7" s="201">
        <v>2218</v>
      </c>
      <c r="F7" s="201">
        <f t="shared" si="1"/>
        <v>-109</v>
      </c>
      <c r="G7" s="202">
        <f t="shared" si="0"/>
        <v>-29</v>
      </c>
      <c r="H7" s="116" t="s">
        <v>616</v>
      </c>
      <c r="I7" s="116" t="s">
        <v>357</v>
      </c>
    </row>
    <row r="8" spans="1:9">
      <c r="A8" s="116" t="s">
        <v>25</v>
      </c>
      <c r="B8" s="197">
        <v>2439</v>
      </c>
      <c r="C8" s="197">
        <v>50.9</v>
      </c>
      <c r="D8" s="206">
        <v>2597</v>
      </c>
      <c r="E8" s="201">
        <v>2532</v>
      </c>
      <c r="F8" s="201">
        <f t="shared" si="1"/>
        <v>-158</v>
      </c>
      <c r="G8" s="202">
        <f t="shared" si="0"/>
        <v>-93</v>
      </c>
      <c r="H8" s="116" t="s">
        <v>610</v>
      </c>
      <c r="I8" s="116" t="s">
        <v>305</v>
      </c>
    </row>
    <row r="9" spans="1:9">
      <c r="A9" s="116" t="s">
        <v>8</v>
      </c>
      <c r="B9" s="197">
        <v>2523</v>
      </c>
      <c r="C9" s="197">
        <v>38</v>
      </c>
      <c r="D9" s="206">
        <v>2463</v>
      </c>
      <c r="E9" s="201">
        <v>2589</v>
      </c>
      <c r="F9" s="201">
        <f t="shared" si="1"/>
        <v>60</v>
      </c>
      <c r="G9" s="202">
        <f t="shared" si="0"/>
        <v>-66</v>
      </c>
      <c r="H9" s="116" t="s">
        <v>8</v>
      </c>
      <c r="I9" s="116" t="s">
        <v>360</v>
      </c>
    </row>
    <row r="10" spans="1:9">
      <c r="A10" s="116" t="s">
        <v>17</v>
      </c>
      <c r="B10" s="197">
        <v>2736</v>
      </c>
      <c r="C10" s="197">
        <v>44.7</v>
      </c>
      <c r="D10" s="206">
        <v>2612</v>
      </c>
      <c r="E10" s="197">
        <v>2474</v>
      </c>
      <c r="F10" s="197">
        <f t="shared" si="1"/>
        <v>124</v>
      </c>
      <c r="G10" s="202">
        <f t="shared" si="0"/>
        <v>262</v>
      </c>
      <c r="H10" s="116" t="s">
        <v>619</v>
      </c>
      <c r="I10" s="116" t="s">
        <v>305</v>
      </c>
    </row>
    <row r="11" spans="1:9">
      <c r="A11" s="116" t="s">
        <v>22</v>
      </c>
      <c r="B11" s="197">
        <v>3328</v>
      </c>
      <c r="C11" s="197">
        <v>52.9</v>
      </c>
      <c r="D11" s="206">
        <v>3324</v>
      </c>
      <c r="E11" s="201">
        <v>3677</v>
      </c>
      <c r="F11" s="201">
        <f t="shared" si="1"/>
        <v>4</v>
      </c>
      <c r="G11" s="202">
        <f t="shared" si="0"/>
        <v>-349</v>
      </c>
      <c r="H11" s="116" t="s">
        <v>602</v>
      </c>
      <c r="I11" s="116" t="s">
        <v>305</v>
      </c>
    </row>
    <row r="12" spans="1:9">
      <c r="A12" s="116" t="s">
        <v>611</v>
      </c>
      <c r="B12" s="197">
        <v>3352</v>
      </c>
      <c r="C12" s="197">
        <v>55.9</v>
      </c>
      <c r="D12" s="206">
        <v>3480</v>
      </c>
      <c r="E12" s="201">
        <v>3473</v>
      </c>
      <c r="F12" s="201">
        <f t="shared" si="1"/>
        <v>-128</v>
      </c>
      <c r="G12" s="202">
        <f t="shared" si="0"/>
        <v>-121</v>
      </c>
      <c r="H12" s="116" t="s">
        <v>612</v>
      </c>
      <c r="I12" s="116" t="s">
        <v>366</v>
      </c>
    </row>
    <row r="13" spans="1:9">
      <c r="A13" s="116" t="s">
        <v>14</v>
      </c>
      <c r="B13" s="197">
        <v>3667</v>
      </c>
      <c r="C13" s="197">
        <v>39.6</v>
      </c>
      <c r="D13" s="206">
        <v>3618</v>
      </c>
      <c r="E13" s="197">
        <v>3812</v>
      </c>
      <c r="F13" s="197">
        <f t="shared" si="1"/>
        <v>49</v>
      </c>
      <c r="G13" s="202">
        <f t="shared" si="0"/>
        <v>-145</v>
      </c>
      <c r="H13" s="116" t="s">
        <v>14</v>
      </c>
      <c r="I13" s="116" t="s">
        <v>360</v>
      </c>
    </row>
    <row r="14" spans="1:9">
      <c r="A14" s="116" t="s">
        <v>620</v>
      </c>
      <c r="B14" s="197">
        <v>5284</v>
      </c>
      <c r="C14" s="197">
        <v>51</v>
      </c>
      <c r="D14" s="206">
        <v>5330</v>
      </c>
      <c r="E14" s="197">
        <v>5568</v>
      </c>
      <c r="F14" s="197">
        <f t="shared" si="1"/>
        <v>-46</v>
      </c>
      <c r="G14" s="202">
        <f t="shared" si="0"/>
        <v>-284</v>
      </c>
      <c r="H14" s="116" t="s">
        <v>621</v>
      </c>
      <c r="I14" s="116" t="s">
        <v>305</v>
      </c>
    </row>
    <row r="15" spans="1:9">
      <c r="A15" s="116" t="s">
        <v>608</v>
      </c>
      <c r="B15" s="197">
        <v>6305</v>
      </c>
      <c r="C15" s="197">
        <v>46.8</v>
      </c>
      <c r="D15" s="206">
        <v>6641</v>
      </c>
      <c r="E15" s="201">
        <v>6214</v>
      </c>
      <c r="F15" s="201">
        <f t="shared" si="1"/>
        <v>-336</v>
      </c>
      <c r="G15" s="202">
        <f t="shared" si="0"/>
        <v>91</v>
      </c>
      <c r="H15" s="116" t="s">
        <v>609</v>
      </c>
      <c r="I15" s="116" t="s">
        <v>357</v>
      </c>
    </row>
    <row r="16" spans="1:9">
      <c r="A16" s="116" t="s">
        <v>9</v>
      </c>
      <c r="B16" s="197">
        <v>6347</v>
      </c>
      <c r="C16" s="197">
        <v>40.4</v>
      </c>
      <c r="D16" s="206">
        <v>6090</v>
      </c>
      <c r="E16" s="201">
        <v>6448</v>
      </c>
      <c r="F16" s="201">
        <f t="shared" si="1"/>
        <v>257</v>
      </c>
      <c r="G16" s="202">
        <f t="shared" si="0"/>
        <v>-101</v>
      </c>
      <c r="H16" s="116" t="s">
        <v>604</v>
      </c>
      <c r="I16" s="116" t="s">
        <v>360</v>
      </c>
    </row>
    <row r="17" spans="1:9">
      <c r="A17" s="116" t="s">
        <v>13</v>
      </c>
      <c r="B17" s="197">
        <v>6766</v>
      </c>
      <c r="C17" s="197">
        <v>40.5</v>
      </c>
      <c r="D17" s="206">
        <v>6908</v>
      </c>
      <c r="E17" s="201">
        <v>7155</v>
      </c>
      <c r="F17" s="201">
        <f t="shared" si="1"/>
        <v>-142</v>
      </c>
      <c r="G17" s="202">
        <f t="shared" si="0"/>
        <v>-389</v>
      </c>
      <c r="H17" s="116" t="s">
        <v>605</v>
      </c>
      <c r="I17" s="116" t="s">
        <v>357</v>
      </c>
    </row>
    <row r="18" spans="1:9">
      <c r="A18" s="116" t="s">
        <v>606</v>
      </c>
      <c r="B18" s="197">
        <v>7172</v>
      </c>
      <c r="C18" s="197">
        <v>52.3</v>
      </c>
      <c r="D18" s="206">
        <v>7212</v>
      </c>
      <c r="E18" s="201">
        <v>7295</v>
      </c>
      <c r="F18" s="201">
        <f t="shared" si="1"/>
        <v>-40</v>
      </c>
      <c r="G18" s="202">
        <f t="shared" si="0"/>
        <v>-123</v>
      </c>
      <c r="H18" s="116" t="s">
        <v>607</v>
      </c>
      <c r="I18" s="116" t="s">
        <v>366</v>
      </c>
    </row>
    <row r="19" spans="1:9">
      <c r="A19" s="116" t="s">
        <v>12</v>
      </c>
      <c r="B19" s="197">
        <v>7691</v>
      </c>
      <c r="C19" s="197">
        <v>44.3</v>
      </c>
      <c r="D19" s="206">
        <v>7936</v>
      </c>
      <c r="E19" s="201">
        <v>8125</v>
      </c>
      <c r="F19" s="201">
        <f t="shared" si="1"/>
        <v>-245</v>
      </c>
      <c r="G19" s="202">
        <f t="shared" si="0"/>
        <v>-434</v>
      </c>
      <c r="H19" s="116" t="s">
        <v>617</v>
      </c>
      <c r="I19" s="116" t="s">
        <v>618</v>
      </c>
    </row>
    <row r="20" spans="1:9">
      <c r="A20" s="116" t="s">
        <v>21</v>
      </c>
      <c r="B20" s="197">
        <v>8286</v>
      </c>
      <c r="C20" s="197">
        <v>49.3</v>
      </c>
      <c r="D20" s="206">
        <v>7870</v>
      </c>
      <c r="E20" s="201">
        <v>8308</v>
      </c>
      <c r="F20" s="201">
        <f t="shared" si="1"/>
        <v>416</v>
      </c>
      <c r="G20" s="202">
        <f t="shared" si="0"/>
        <v>-22</v>
      </c>
      <c r="H20" s="116" t="s">
        <v>613</v>
      </c>
      <c r="I20" s="116" t="s">
        <v>599</v>
      </c>
    </row>
    <row r="21" spans="1:9">
      <c r="A21" s="116" t="s">
        <v>20</v>
      </c>
      <c r="B21" s="204">
        <v>13285</v>
      </c>
      <c r="C21" s="204">
        <v>48.8</v>
      </c>
      <c r="D21" s="206">
        <v>12850</v>
      </c>
      <c r="E21" s="205">
        <v>13071</v>
      </c>
      <c r="F21" s="205">
        <f t="shared" si="1"/>
        <v>435</v>
      </c>
      <c r="G21" s="202">
        <f t="shared" si="0"/>
        <v>214</v>
      </c>
      <c r="H21" s="146" t="s">
        <v>603</v>
      </c>
      <c r="I21" s="116" t="s">
        <v>599</v>
      </c>
    </row>
    <row r="22" spans="1:9">
      <c r="A22" s="116" t="s">
        <v>19</v>
      </c>
      <c r="B22" s="200">
        <v>13382</v>
      </c>
      <c r="C22" s="197">
        <v>45.4</v>
      </c>
      <c r="D22" s="197">
        <v>12466</v>
      </c>
      <c r="E22" s="201">
        <v>12951</v>
      </c>
      <c r="F22" s="201">
        <f t="shared" si="1"/>
        <v>916</v>
      </c>
      <c r="G22" s="202">
        <f t="shared" si="0"/>
        <v>431</v>
      </c>
      <c r="H22" s="116" t="s">
        <v>596</v>
      </c>
      <c r="I22" s="116" t="s">
        <v>305</v>
      </c>
    </row>
    <row r="23" spans="1:9">
      <c r="A23" s="116" t="s">
        <v>10</v>
      </c>
      <c r="B23" s="197">
        <v>17987</v>
      </c>
      <c r="C23" s="197">
        <v>44.9</v>
      </c>
      <c r="D23" s="206">
        <v>16704</v>
      </c>
      <c r="E23" s="201">
        <v>16746</v>
      </c>
      <c r="F23" s="201">
        <f t="shared" si="1"/>
        <v>1283</v>
      </c>
      <c r="G23" s="202">
        <f t="shared" si="0"/>
        <v>1241</v>
      </c>
      <c r="H23" s="116" t="s">
        <v>614</v>
      </c>
      <c r="I23" s="116" t="s">
        <v>305</v>
      </c>
    </row>
    <row r="24" spans="1:9">
      <c r="A24" s="116" t="s">
        <v>600</v>
      </c>
      <c r="B24" s="197">
        <v>19223</v>
      </c>
      <c r="C24" s="197">
        <v>46.9</v>
      </c>
      <c r="D24" s="203">
        <v>18615</v>
      </c>
      <c r="E24" s="201">
        <v>19619</v>
      </c>
      <c r="F24" s="201">
        <f t="shared" si="1"/>
        <v>608</v>
      </c>
      <c r="G24" s="202">
        <f t="shared" si="0"/>
        <v>-396</v>
      </c>
      <c r="H24" s="116" t="s">
        <v>601</v>
      </c>
      <c r="I24" s="116" t="s">
        <v>305</v>
      </c>
    </row>
    <row r="25" spans="1:9">
      <c r="A25" s="116" t="s">
        <v>15</v>
      </c>
      <c r="B25" s="197">
        <v>27368</v>
      </c>
      <c r="C25" s="197">
        <v>46.5</v>
      </c>
      <c r="D25" s="197">
        <v>25952</v>
      </c>
      <c r="E25" s="201">
        <v>26702</v>
      </c>
      <c r="F25" s="201">
        <f t="shared" si="1"/>
        <v>1416</v>
      </c>
      <c r="G25" s="202">
        <f t="shared" si="0"/>
        <v>666</v>
      </c>
      <c r="H25" s="116" t="s">
        <v>598</v>
      </c>
      <c r="I25" s="116" t="s">
        <v>599</v>
      </c>
    </row>
    <row r="26" spans="1:9">
      <c r="A26" s="207" t="s">
        <v>657</v>
      </c>
      <c r="B26" s="197">
        <f>SUM(B5:B25)</f>
        <v>161741</v>
      </c>
      <c r="C26" s="209">
        <f>AVERAGE(C5:C25)</f>
        <v>46.928571428571409</v>
      </c>
      <c r="D26" s="203">
        <f>SUM(D5:D25)</f>
        <v>157419</v>
      </c>
      <c r="E26" s="197">
        <f>SUM(E5:E25)</f>
        <v>161676</v>
      </c>
    </row>
    <row r="27" spans="1:9">
      <c r="A27" s="115" t="s">
        <v>28</v>
      </c>
      <c r="B27" s="208">
        <v>4400057</v>
      </c>
      <c r="C27" s="199"/>
      <c r="E27" s="199"/>
      <c r="F27" s="199"/>
      <c r="G27" s="199"/>
      <c r="H27" s="115"/>
      <c r="I27" s="115"/>
    </row>
    <row r="28" spans="1:9">
      <c r="A28" s="115"/>
      <c r="B28" s="211"/>
      <c r="C28" s="199"/>
      <c r="E28" s="199"/>
      <c r="F28" s="199"/>
      <c r="G28" s="199"/>
      <c r="H28" s="115"/>
      <c r="I28" s="115"/>
    </row>
    <row r="29" spans="1:9">
      <c r="A29" s="115"/>
      <c r="B29" s="211"/>
      <c r="C29" s="199"/>
      <c r="E29" s="199"/>
      <c r="F29" s="199"/>
      <c r="G29" s="199"/>
      <c r="H29" s="115"/>
      <c r="I29" s="115"/>
    </row>
    <row r="31" spans="1:9">
      <c r="A31" s="198" t="s">
        <v>656</v>
      </c>
    </row>
    <row r="32" spans="1:9">
      <c r="A32" s="126"/>
      <c r="B32" s="128"/>
    </row>
    <row r="33" spans="1:2">
      <c r="A33" s="126"/>
      <c r="B33" s="128"/>
    </row>
    <row r="34" spans="1:2">
      <c r="A34" s="126"/>
      <c r="B34" s="128"/>
    </row>
    <row r="35" spans="1:2">
      <c r="A35" s="126"/>
      <c r="B35" s="128"/>
    </row>
    <row r="36" spans="1:2">
      <c r="A36" s="126"/>
      <c r="B36" s="128"/>
    </row>
    <row r="37" spans="1:2">
      <c r="A37" s="126"/>
      <c r="B37" s="128"/>
    </row>
    <row r="38" spans="1:2">
      <c r="A38" s="134"/>
      <c r="B38" s="134"/>
    </row>
    <row r="39" spans="1:2">
      <c r="A39" s="132"/>
      <c r="B39" s="132"/>
    </row>
  </sheetData>
  <sortState ref="A1:H22">
    <sortCondition ref="B1:B22"/>
  </sortState>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topLeftCell="B2" workbookViewId="0">
      <selection activeCell="G25" sqref="G25"/>
    </sheetView>
  </sheetViews>
  <sheetFormatPr defaultColWidth="11" defaultRowHeight="15.6"/>
  <cols>
    <col min="2" max="2" width="30.59765625" customWidth="1"/>
    <col min="3" max="3" width="13.3984375" customWidth="1"/>
    <col min="4" max="4" width="14.3984375" customWidth="1"/>
    <col min="6" max="6" width="0" hidden="1" customWidth="1"/>
    <col min="9" max="9" width="30.09765625" customWidth="1"/>
    <col min="10" max="10" width="14.59765625" customWidth="1"/>
    <col min="11" max="11" width="15.8984375" customWidth="1"/>
  </cols>
  <sheetData>
    <row r="1" spans="2:13">
      <c r="I1" s="96"/>
      <c r="J1" s="96"/>
      <c r="K1" s="96"/>
      <c r="L1" s="96"/>
    </row>
    <row r="2" spans="2:13">
      <c r="I2" s="96"/>
      <c r="J2" s="96"/>
      <c r="K2" s="96"/>
      <c r="L2" s="96"/>
    </row>
    <row r="3" spans="2:13">
      <c r="B3" s="264" t="s">
        <v>446</v>
      </c>
      <c r="C3" s="264"/>
      <c r="D3" s="264"/>
      <c r="E3" s="264"/>
      <c r="I3" s="264" t="s">
        <v>489</v>
      </c>
      <c r="J3" s="264"/>
      <c r="K3" s="264"/>
      <c r="L3" s="264"/>
    </row>
    <row r="4" spans="2:13">
      <c r="B4" s="1"/>
      <c r="C4" s="265" t="s">
        <v>155</v>
      </c>
      <c r="D4" s="265"/>
      <c r="E4" s="265"/>
      <c r="I4" s="97"/>
      <c r="J4" s="270" t="s">
        <v>487</v>
      </c>
      <c r="K4" s="270"/>
      <c r="L4" s="270"/>
    </row>
    <row r="5" spans="2:13" ht="41.4">
      <c r="B5" s="2" t="s">
        <v>332</v>
      </c>
      <c r="C5" s="3" t="s">
        <v>480</v>
      </c>
      <c r="D5" s="3" t="s">
        <v>481</v>
      </c>
      <c r="E5" s="8" t="s">
        <v>5</v>
      </c>
      <c r="F5" s="41" t="s">
        <v>57</v>
      </c>
      <c r="I5" s="98" t="s">
        <v>482</v>
      </c>
      <c r="J5" s="3" t="s">
        <v>480</v>
      </c>
      <c r="K5" s="3" t="s">
        <v>481</v>
      </c>
      <c r="L5" s="99" t="s">
        <v>5</v>
      </c>
    </row>
    <row r="6" spans="2:13">
      <c r="B6" s="66" t="s">
        <v>160</v>
      </c>
      <c r="C6" s="93">
        <v>1.74</v>
      </c>
      <c r="D6" s="93">
        <v>1.9385505531981517</v>
      </c>
      <c r="E6" s="30">
        <f t="shared" ref="E6:E19" si="0">(D6-C6)/C6</f>
        <v>0.11410951333227111</v>
      </c>
      <c r="F6" s="70" t="s">
        <v>448</v>
      </c>
      <c r="H6" s="42"/>
      <c r="I6" s="66" t="s">
        <v>486</v>
      </c>
      <c r="J6" s="103">
        <v>1.47</v>
      </c>
      <c r="K6" s="103">
        <v>1.7744956064873136</v>
      </c>
      <c r="L6" s="101">
        <f>(K6-J6)/J6</f>
        <v>0.20713986835871678</v>
      </c>
      <c r="M6" s="42" t="s">
        <v>496</v>
      </c>
    </row>
    <row r="7" spans="2:13">
      <c r="B7" s="66" t="s">
        <v>159</v>
      </c>
      <c r="C7" s="93">
        <v>1.74</v>
      </c>
      <c r="D7" s="93">
        <v>1.6573865514912827</v>
      </c>
      <c r="E7" s="30">
        <f t="shared" si="0"/>
        <v>-4.7478993395814552E-2</v>
      </c>
      <c r="F7" s="70" t="s">
        <v>449</v>
      </c>
      <c r="H7" s="42"/>
      <c r="I7" s="66" t="s">
        <v>248</v>
      </c>
      <c r="J7" s="103">
        <v>1.1399999999999999</v>
      </c>
      <c r="K7" s="103">
        <v>1.2664418489456548</v>
      </c>
      <c r="L7" s="101">
        <f>(K7-J7)/J7</f>
        <v>0.11091390258390782</v>
      </c>
      <c r="M7" s="42" t="s">
        <v>497</v>
      </c>
    </row>
    <row r="8" spans="2:13">
      <c r="B8" s="66" t="s">
        <v>163</v>
      </c>
      <c r="C8" s="93">
        <v>1.36</v>
      </c>
      <c r="D8" s="93">
        <v>1.5726011255193191</v>
      </c>
      <c r="E8" s="30">
        <f t="shared" si="0"/>
        <v>0.15632435699949923</v>
      </c>
      <c r="F8" s="70" t="s">
        <v>450</v>
      </c>
      <c r="H8" s="42"/>
      <c r="I8" s="66" t="s">
        <v>483</v>
      </c>
      <c r="J8" s="103">
        <v>1.27</v>
      </c>
      <c r="K8" s="103">
        <v>1.2472926981761905</v>
      </c>
      <c r="L8" s="101">
        <f>(K8-J8)/J8</f>
        <v>-1.7879765215598059E-2</v>
      </c>
      <c r="M8" s="42" t="s">
        <v>498</v>
      </c>
    </row>
    <row r="9" spans="2:13">
      <c r="B9" s="66" t="s">
        <v>157</v>
      </c>
      <c r="C9" s="93">
        <v>1.22</v>
      </c>
      <c r="D9" s="93">
        <v>1.5593151778976948</v>
      </c>
      <c r="E9" s="30">
        <f t="shared" si="0"/>
        <v>0.27812719499811051</v>
      </c>
      <c r="F9" s="70" t="s">
        <v>451</v>
      </c>
      <c r="H9" s="42"/>
      <c r="I9" s="66" t="s">
        <v>484</v>
      </c>
      <c r="J9" s="103">
        <v>0.78</v>
      </c>
      <c r="K9" s="103">
        <v>0.78329164390222372</v>
      </c>
      <c r="L9" s="101">
        <f>(K9-J9)/J9</f>
        <v>4.2200562849021737E-3</v>
      </c>
      <c r="M9" s="42" t="s">
        <v>499</v>
      </c>
    </row>
    <row r="10" spans="2:13">
      <c r="B10" s="66" t="s">
        <v>156</v>
      </c>
      <c r="C10" s="93">
        <v>1.38</v>
      </c>
      <c r="D10" s="93">
        <v>1.4752552574334314</v>
      </c>
      <c r="E10" s="30">
        <f t="shared" si="0"/>
        <v>6.9025548864805483E-2</v>
      </c>
      <c r="F10" s="70" t="s">
        <v>452</v>
      </c>
      <c r="H10" s="42"/>
      <c r="I10" s="66" t="s">
        <v>485</v>
      </c>
      <c r="J10" s="103">
        <v>0.85</v>
      </c>
      <c r="K10" s="103">
        <v>0.69784133820423078</v>
      </c>
      <c r="L10" s="101">
        <f>(K10-J10)/J10</f>
        <v>-0.17901019034796378</v>
      </c>
      <c r="M10" s="42" t="s">
        <v>500</v>
      </c>
    </row>
    <row r="11" spans="2:13">
      <c r="B11" s="66" t="s">
        <v>161</v>
      </c>
      <c r="C11" s="93">
        <v>1.38</v>
      </c>
      <c r="D11" s="93">
        <v>1.4564481880937374</v>
      </c>
      <c r="E11" s="30">
        <f t="shared" si="0"/>
        <v>5.5397237749085185E-2</v>
      </c>
      <c r="F11" s="70" t="s">
        <v>453</v>
      </c>
      <c r="H11" s="42"/>
      <c r="I11" s="66"/>
      <c r="J11" s="100"/>
      <c r="K11" s="100"/>
      <c r="L11" s="101"/>
    </row>
    <row r="12" spans="2:13">
      <c r="B12" s="66" t="s">
        <v>168</v>
      </c>
      <c r="C12" s="93">
        <v>1.1399999999999999</v>
      </c>
      <c r="D12" s="93">
        <v>1.4244854539168053</v>
      </c>
      <c r="E12" s="30">
        <f t="shared" si="0"/>
        <v>0.24954864378667138</v>
      </c>
      <c r="F12" s="70" t="s">
        <v>454</v>
      </c>
      <c r="H12" s="42"/>
      <c r="I12" s="102" t="s">
        <v>28</v>
      </c>
      <c r="J12" s="95">
        <v>1</v>
      </c>
      <c r="K12" s="95">
        <v>1</v>
      </c>
      <c r="L12" s="31">
        <v>0</v>
      </c>
      <c r="M12" s="42" t="s">
        <v>445</v>
      </c>
    </row>
    <row r="13" spans="2:13">
      <c r="B13" s="66" t="s">
        <v>165</v>
      </c>
      <c r="C13" s="93">
        <v>1.1499999999999999</v>
      </c>
      <c r="D13" s="93">
        <v>1.1811125906442788</v>
      </c>
      <c r="E13" s="30">
        <f t="shared" si="0"/>
        <v>2.7054426647198999E-2</v>
      </c>
      <c r="F13" s="70" t="s">
        <v>455</v>
      </c>
      <c r="H13" s="42"/>
      <c r="I13" s="245" t="s">
        <v>431</v>
      </c>
      <c r="J13" s="245"/>
      <c r="K13" s="245"/>
      <c r="L13" s="245"/>
    </row>
    <row r="14" spans="2:13">
      <c r="B14" s="66" t="s">
        <v>166</v>
      </c>
      <c r="C14" s="93">
        <v>1.05</v>
      </c>
      <c r="D14" s="93">
        <v>1.1464626250092409</v>
      </c>
      <c r="E14" s="30">
        <f t="shared" si="0"/>
        <v>9.1869166675467476E-2</v>
      </c>
      <c r="F14" s="70" t="s">
        <v>456</v>
      </c>
      <c r="H14" s="42"/>
      <c r="I14" s="96"/>
      <c r="J14" s="96"/>
      <c r="K14" s="96"/>
      <c r="L14" s="96"/>
    </row>
    <row r="15" spans="2:13">
      <c r="B15" s="66" t="s">
        <v>158</v>
      </c>
      <c r="C15" s="93">
        <v>1.79</v>
      </c>
      <c r="D15" s="93">
        <v>1.1249048300627766</v>
      </c>
      <c r="E15" s="30">
        <f t="shared" si="0"/>
        <v>-0.37156154745096276</v>
      </c>
      <c r="F15" s="70" t="s">
        <v>457</v>
      </c>
      <c r="H15" s="42"/>
      <c r="I15" s="96"/>
      <c r="J15" s="96"/>
      <c r="K15" s="96"/>
      <c r="L15" s="96"/>
    </row>
    <row r="16" spans="2:13">
      <c r="B16" s="66" t="s">
        <v>167</v>
      </c>
      <c r="C16" s="93">
        <v>1.22</v>
      </c>
      <c r="D16" s="93">
        <v>1.0780180611534882</v>
      </c>
      <c r="E16" s="30">
        <f t="shared" si="0"/>
        <v>-0.11637863839878015</v>
      </c>
      <c r="F16" s="70" t="s">
        <v>458</v>
      </c>
      <c r="I16" s="96"/>
      <c r="J16" s="96"/>
      <c r="K16" s="96"/>
      <c r="L16" s="96"/>
    </row>
    <row r="17" spans="2:12">
      <c r="B17" s="66" t="s">
        <v>164</v>
      </c>
      <c r="C17" s="93">
        <v>1.05</v>
      </c>
      <c r="D17" s="93">
        <v>1.0030743973609562</v>
      </c>
      <c r="E17" s="30">
        <f t="shared" si="0"/>
        <v>-4.4691050132422742E-2</v>
      </c>
      <c r="F17" s="70" t="s">
        <v>459</v>
      </c>
      <c r="I17" s="96"/>
      <c r="J17" s="96"/>
      <c r="K17" s="96"/>
      <c r="L17" s="96"/>
    </row>
    <row r="18" spans="2:12">
      <c r="B18" s="66" t="s">
        <v>169</v>
      </c>
      <c r="C18" s="93">
        <v>1.23</v>
      </c>
      <c r="D18" s="93">
        <v>1.0027582280190102</v>
      </c>
      <c r="E18" s="30">
        <f t="shared" si="0"/>
        <v>-0.18474940811462587</v>
      </c>
      <c r="F18" s="70" t="s">
        <v>460</v>
      </c>
      <c r="I18" s="96"/>
      <c r="J18" s="96"/>
      <c r="K18" s="96"/>
      <c r="L18" s="96"/>
    </row>
    <row r="19" spans="2:12">
      <c r="B19" s="66" t="s">
        <v>162</v>
      </c>
      <c r="C19" s="93">
        <v>1.28</v>
      </c>
      <c r="D19" s="93">
        <v>0.89571086132709499</v>
      </c>
      <c r="E19" s="30">
        <f t="shared" si="0"/>
        <v>-0.30022588958820706</v>
      </c>
      <c r="F19" s="70" t="s">
        <v>461</v>
      </c>
      <c r="I19" s="96"/>
      <c r="J19" s="96"/>
      <c r="K19" s="96"/>
      <c r="L19" s="96"/>
    </row>
    <row r="20" spans="2:12" ht="15" hidden="1" customHeight="1">
      <c r="B20" s="66" t="s">
        <v>169</v>
      </c>
      <c r="C20" s="93"/>
      <c r="D20" s="7"/>
      <c r="E20" s="30" t="e">
        <f t="shared" ref="E20" si="1">(D20-C20)/C20</f>
        <v>#DIV/0!</v>
      </c>
      <c r="F20" s="69"/>
      <c r="I20" s="96"/>
      <c r="J20" s="96"/>
      <c r="K20" s="96"/>
      <c r="L20" s="96"/>
    </row>
    <row r="21" spans="2:12">
      <c r="C21" s="94"/>
      <c r="D21" s="94"/>
      <c r="E21" s="30" t="s">
        <v>29</v>
      </c>
      <c r="I21" s="96"/>
      <c r="J21" s="96"/>
      <c r="K21" s="96"/>
      <c r="L21" s="96"/>
    </row>
    <row r="22" spans="2:12">
      <c r="B22" s="52" t="s">
        <v>28</v>
      </c>
      <c r="C22" s="95">
        <v>1</v>
      </c>
      <c r="D22" s="95">
        <v>1</v>
      </c>
      <c r="E22" s="31">
        <v>0</v>
      </c>
      <c r="F22" s="92" t="s">
        <v>462</v>
      </c>
      <c r="I22" s="96"/>
      <c r="J22" s="96"/>
      <c r="K22" s="96"/>
      <c r="L22" s="96"/>
    </row>
    <row r="23" spans="2:12">
      <c r="B23" s="245" t="s">
        <v>431</v>
      </c>
      <c r="C23" s="245"/>
      <c r="D23" s="245"/>
      <c r="E23" s="245"/>
    </row>
  </sheetData>
  <sortState ref="I6:L10">
    <sortCondition descending="1" ref="K6:K10"/>
  </sortState>
  <mergeCells count="6">
    <mergeCell ref="B23:E23"/>
    <mergeCell ref="I3:L3"/>
    <mergeCell ref="J4:L4"/>
    <mergeCell ref="I13:L13"/>
    <mergeCell ref="B3:E3"/>
    <mergeCell ref="C4:E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workbookViewId="0">
      <selection activeCell="G25" sqref="G25"/>
    </sheetView>
  </sheetViews>
  <sheetFormatPr defaultColWidth="11" defaultRowHeight="15.6"/>
  <cols>
    <col min="2" max="2" width="31.8984375" customWidth="1"/>
    <col min="3" max="4" width="13.59765625" customWidth="1"/>
    <col min="6" max="6" width="0" hidden="1" customWidth="1"/>
    <col min="8" max="8" width="32.59765625" customWidth="1"/>
    <col min="9" max="10" width="13.59765625" customWidth="1"/>
  </cols>
  <sheetData>
    <row r="1" spans="2:12">
      <c r="H1" s="96"/>
      <c r="I1" s="96"/>
      <c r="J1" s="96"/>
      <c r="K1" s="96"/>
    </row>
    <row r="2" spans="2:12">
      <c r="H2" s="96"/>
      <c r="I2" s="96"/>
      <c r="J2" s="96"/>
      <c r="K2" s="96"/>
    </row>
    <row r="3" spans="2:12">
      <c r="B3" s="264" t="s">
        <v>463</v>
      </c>
      <c r="C3" s="264"/>
      <c r="D3" s="264"/>
      <c r="E3" s="264"/>
      <c r="H3" s="264" t="s">
        <v>490</v>
      </c>
      <c r="I3" s="264"/>
      <c r="J3" s="264"/>
      <c r="K3" s="264"/>
    </row>
    <row r="4" spans="2:12">
      <c r="B4" s="1"/>
      <c r="C4" s="265" t="s">
        <v>155</v>
      </c>
      <c r="D4" s="265"/>
      <c r="E4" s="265"/>
      <c r="H4" s="97"/>
      <c r="I4" s="270" t="s">
        <v>487</v>
      </c>
      <c r="J4" s="270"/>
      <c r="K4" s="270"/>
    </row>
    <row r="5" spans="2:12" ht="41.4">
      <c r="B5" s="2" t="s">
        <v>332</v>
      </c>
      <c r="C5" s="3" t="s">
        <v>465</v>
      </c>
      <c r="D5" s="3" t="s">
        <v>464</v>
      </c>
      <c r="E5" s="8" t="s">
        <v>5</v>
      </c>
      <c r="F5" s="41" t="s">
        <v>57</v>
      </c>
      <c r="H5" s="98" t="s">
        <v>482</v>
      </c>
      <c r="I5" s="3" t="s">
        <v>465</v>
      </c>
      <c r="J5" s="3" t="s">
        <v>464</v>
      </c>
      <c r="K5" s="99" t="s">
        <v>5</v>
      </c>
    </row>
    <row r="6" spans="2:12">
      <c r="B6" s="66" t="s">
        <v>168</v>
      </c>
      <c r="C6" s="93">
        <v>1.23</v>
      </c>
      <c r="D6" s="93">
        <v>3.8543642241790814</v>
      </c>
      <c r="E6" s="30">
        <f t="shared" ref="E6:E20" si="0">(D6-C6)/C6</f>
        <v>2.1336294505520987</v>
      </c>
      <c r="F6" s="70" t="s">
        <v>479</v>
      </c>
      <c r="H6" s="66" t="s">
        <v>486</v>
      </c>
      <c r="I6" s="103">
        <v>2.2200000000000002</v>
      </c>
      <c r="J6" s="103">
        <v>2.14001033032718</v>
      </c>
      <c r="K6" s="101">
        <f>(J6-I6)/I6</f>
        <v>-3.6031382735504582E-2</v>
      </c>
      <c r="L6" s="42" t="s">
        <v>501</v>
      </c>
    </row>
    <row r="7" spans="2:12">
      <c r="B7" s="66" t="s">
        <v>167</v>
      </c>
      <c r="C7" s="93">
        <v>1.65</v>
      </c>
      <c r="D7" s="93">
        <v>2.9298377914734708</v>
      </c>
      <c r="E7" s="30">
        <f t="shared" si="0"/>
        <v>0.7756592675596794</v>
      </c>
      <c r="F7" s="70" t="s">
        <v>478</v>
      </c>
      <c r="H7" s="66" t="s">
        <v>483</v>
      </c>
      <c r="I7" s="103">
        <v>1.59</v>
      </c>
      <c r="J7" s="103">
        <v>1.7487072998107769</v>
      </c>
      <c r="K7" s="101">
        <f>(J7-I7)/I7</f>
        <v>9.9815911830677229E-2</v>
      </c>
      <c r="L7" s="42" t="s">
        <v>502</v>
      </c>
    </row>
    <row r="8" spans="2:12">
      <c r="B8" s="66" t="s">
        <v>163</v>
      </c>
      <c r="C8" s="93">
        <v>1.31</v>
      </c>
      <c r="D8" s="93">
        <v>2.366670173588004</v>
      </c>
      <c r="E8" s="30">
        <f t="shared" si="0"/>
        <v>0.80661845312061364</v>
      </c>
      <c r="F8" s="70" t="s">
        <v>477</v>
      </c>
      <c r="H8" s="66" t="s">
        <v>248</v>
      </c>
      <c r="I8" s="103">
        <v>0.8</v>
      </c>
      <c r="J8" s="103">
        <v>0.89107839123962973</v>
      </c>
      <c r="K8" s="101">
        <f>(J8-I8)/I8</f>
        <v>0.11384798904953711</v>
      </c>
      <c r="L8" s="42" t="s">
        <v>448</v>
      </c>
    </row>
    <row r="9" spans="2:12">
      <c r="B9" s="66" t="s">
        <v>166</v>
      </c>
      <c r="C9" s="93">
        <v>2.04</v>
      </c>
      <c r="D9" s="93">
        <v>2.2161254637910721</v>
      </c>
      <c r="E9" s="30">
        <f t="shared" si="0"/>
        <v>8.6336011662290227E-2</v>
      </c>
      <c r="F9" s="70" t="s">
        <v>476</v>
      </c>
      <c r="H9" s="66" t="s">
        <v>484</v>
      </c>
      <c r="I9" s="103">
        <v>0.87</v>
      </c>
      <c r="J9" s="103">
        <v>0.86643126372887069</v>
      </c>
      <c r="K9" s="101">
        <f>(J9-I9)/I9</f>
        <v>-4.1019957139417267E-3</v>
      </c>
      <c r="L9" s="42" t="s">
        <v>418</v>
      </c>
    </row>
    <row r="10" spans="2:12">
      <c r="B10" s="66" t="s">
        <v>158</v>
      </c>
      <c r="C10" s="93">
        <v>4.4400000000000004</v>
      </c>
      <c r="D10" s="93">
        <v>2.0103094759635129</v>
      </c>
      <c r="E10" s="30">
        <f t="shared" si="0"/>
        <v>-0.54722759550371336</v>
      </c>
      <c r="F10" s="70" t="s">
        <v>475</v>
      </c>
      <c r="H10" s="66" t="s">
        <v>485</v>
      </c>
      <c r="I10" s="103">
        <v>0.56999999999999995</v>
      </c>
      <c r="J10" s="103">
        <v>0.48589043593130932</v>
      </c>
      <c r="K10" s="101">
        <f>(J10-I10)/I10</f>
        <v>-0.14756063871700112</v>
      </c>
      <c r="L10" s="42" t="s">
        <v>503</v>
      </c>
    </row>
    <row r="11" spans="2:12">
      <c r="B11" s="66" t="s">
        <v>157</v>
      </c>
      <c r="C11" s="93">
        <v>1.3</v>
      </c>
      <c r="D11" s="93">
        <v>1.8814732411144868</v>
      </c>
      <c r="E11" s="30">
        <f t="shared" si="0"/>
        <v>0.44728710854960518</v>
      </c>
      <c r="F11" s="70" t="s">
        <v>474</v>
      </c>
      <c r="H11" s="66"/>
      <c r="I11" s="100"/>
      <c r="J11" s="100"/>
      <c r="K11" s="101"/>
    </row>
    <row r="12" spans="2:12">
      <c r="B12" s="66" t="s">
        <v>161</v>
      </c>
      <c r="C12" s="93">
        <v>1.1599999999999999</v>
      </c>
      <c r="D12" s="93">
        <v>1.8049902576587331</v>
      </c>
      <c r="E12" s="30">
        <f t="shared" si="0"/>
        <v>0.55602608418856314</v>
      </c>
      <c r="F12" s="70" t="s">
        <v>473</v>
      </c>
      <c r="H12" s="102" t="s">
        <v>28</v>
      </c>
      <c r="I12" s="95">
        <v>1</v>
      </c>
      <c r="J12" s="95">
        <v>1</v>
      </c>
      <c r="K12" s="31">
        <v>0</v>
      </c>
      <c r="L12" s="42" t="s">
        <v>445</v>
      </c>
    </row>
    <row r="13" spans="2:12">
      <c r="B13" s="66" t="s">
        <v>162</v>
      </c>
      <c r="C13" s="93">
        <v>1.64</v>
      </c>
      <c r="D13" s="93">
        <v>1.6009854564495751</v>
      </c>
      <c r="E13" s="30">
        <f t="shared" si="0"/>
        <v>-2.3789355823429743E-2</v>
      </c>
      <c r="F13" s="70" t="s">
        <v>472</v>
      </c>
      <c r="H13" s="245" t="s">
        <v>431</v>
      </c>
      <c r="I13" s="245"/>
      <c r="J13" s="245"/>
      <c r="K13" s="245"/>
    </row>
    <row r="14" spans="2:12">
      <c r="B14" s="66" t="s">
        <v>169</v>
      </c>
      <c r="C14" s="93">
        <v>3.18</v>
      </c>
      <c r="D14" s="93">
        <v>1.3979530238190674</v>
      </c>
      <c r="E14" s="30">
        <f t="shared" si="0"/>
        <v>-0.56039213087450712</v>
      </c>
      <c r="F14" s="70" t="s">
        <v>471</v>
      </c>
      <c r="H14" s="96"/>
      <c r="I14" s="96"/>
      <c r="J14" s="96"/>
      <c r="K14" s="96"/>
    </row>
    <row r="15" spans="2:12">
      <c r="B15" s="66" t="s">
        <v>156</v>
      </c>
      <c r="C15" s="93">
        <v>1.42</v>
      </c>
      <c r="D15" s="93">
        <v>1.3252078933365368</v>
      </c>
      <c r="E15" s="30">
        <f t="shared" si="0"/>
        <v>-6.6755004692579695E-2</v>
      </c>
      <c r="F15" s="70" t="s">
        <v>470</v>
      </c>
      <c r="H15" s="96"/>
      <c r="I15" s="96"/>
      <c r="J15" s="96"/>
      <c r="K15" s="96"/>
    </row>
    <row r="16" spans="2:12">
      <c r="B16" s="66" t="s">
        <v>160</v>
      </c>
      <c r="C16" s="93">
        <v>1.24</v>
      </c>
      <c r="D16" s="93">
        <v>1.2802687401357316</v>
      </c>
      <c r="E16" s="30">
        <f t="shared" si="0"/>
        <v>3.247479043204158E-2</v>
      </c>
      <c r="F16" s="70" t="s">
        <v>469</v>
      </c>
      <c r="H16" s="96"/>
      <c r="I16" s="96"/>
      <c r="J16" s="96"/>
      <c r="K16" s="96"/>
    </row>
    <row r="17" spans="2:11">
      <c r="B17" s="66" t="s">
        <v>164</v>
      </c>
      <c r="C17" s="93">
        <v>1.43</v>
      </c>
      <c r="D17" s="93">
        <v>0.94656383637795172</v>
      </c>
      <c r="E17" s="30">
        <f t="shared" si="0"/>
        <v>-0.33806724728814563</v>
      </c>
      <c r="F17" s="70" t="s">
        <v>468</v>
      </c>
      <c r="H17" s="96"/>
      <c r="I17" s="96"/>
      <c r="J17" s="96"/>
      <c r="K17" s="96"/>
    </row>
    <row r="18" spans="2:11">
      <c r="B18" s="66" t="s">
        <v>165</v>
      </c>
      <c r="C18" s="93">
        <v>1.87</v>
      </c>
      <c r="D18" s="93">
        <v>0.68885948543124553</v>
      </c>
      <c r="E18" s="30">
        <f t="shared" si="0"/>
        <v>-0.63162594361965485</v>
      </c>
      <c r="F18" s="70" t="s">
        <v>467</v>
      </c>
      <c r="H18" s="96"/>
      <c r="I18" s="96"/>
      <c r="J18" s="96"/>
      <c r="K18" s="96"/>
    </row>
    <row r="19" spans="2:11">
      <c r="B19" s="66" t="s">
        <v>159</v>
      </c>
      <c r="C19" s="93">
        <v>2.65</v>
      </c>
      <c r="D19" s="93">
        <v>0.53258438871101399</v>
      </c>
      <c r="E19" s="30">
        <f t="shared" si="0"/>
        <v>-0.79902475897697589</v>
      </c>
      <c r="F19" s="70" t="s">
        <v>466</v>
      </c>
      <c r="H19" s="96"/>
      <c r="I19" s="96"/>
      <c r="J19" s="96"/>
      <c r="K19" s="96"/>
    </row>
    <row r="20" spans="2:11" ht="15" hidden="1" customHeight="1">
      <c r="B20" s="66" t="s">
        <v>169</v>
      </c>
      <c r="C20" s="93"/>
      <c r="D20" s="7"/>
      <c r="E20" s="30" t="e">
        <f t="shared" si="0"/>
        <v>#DIV/0!</v>
      </c>
      <c r="F20" s="69"/>
      <c r="H20" s="96"/>
      <c r="I20" s="96"/>
      <c r="J20" s="96"/>
      <c r="K20" s="96"/>
    </row>
    <row r="21" spans="2:11">
      <c r="C21" s="94"/>
      <c r="D21" s="94"/>
      <c r="E21" s="30" t="s">
        <v>29</v>
      </c>
      <c r="H21" s="96"/>
      <c r="I21" s="96"/>
      <c r="J21" s="96"/>
      <c r="K21" s="96"/>
    </row>
    <row r="22" spans="2:11">
      <c r="B22" s="52" t="s">
        <v>28</v>
      </c>
      <c r="C22" s="95">
        <v>1</v>
      </c>
      <c r="D22" s="95">
        <v>1</v>
      </c>
      <c r="E22" s="31">
        <v>0</v>
      </c>
      <c r="F22" s="92"/>
      <c r="H22" s="96"/>
      <c r="I22" s="96"/>
      <c r="J22" s="96"/>
      <c r="K22" s="96"/>
    </row>
    <row r="23" spans="2:11">
      <c r="B23" s="245" t="s">
        <v>431</v>
      </c>
      <c r="C23" s="245"/>
      <c r="D23" s="245"/>
      <c r="E23" s="245"/>
    </row>
  </sheetData>
  <sortState ref="H6:K10">
    <sortCondition descending="1" ref="J6:J10"/>
  </sortState>
  <mergeCells count="6">
    <mergeCell ref="B23:E23"/>
    <mergeCell ref="H3:K3"/>
    <mergeCell ref="I4:K4"/>
    <mergeCell ref="H13:K13"/>
    <mergeCell ref="B3:E3"/>
    <mergeCell ref="C4:E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87"/>
  <sheetViews>
    <sheetView workbookViewId="0">
      <selection activeCell="M4" sqref="M4:V4"/>
    </sheetView>
  </sheetViews>
  <sheetFormatPr defaultColWidth="11" defaultRowHeight="15.6"/>
  <cols>
    <col min="2" max="2" width="37.09765625" customWidth="1"/>
    <col min="3" max="3" width="13.59765625" customWidth="1"/>
    <col min="4" max="4" width="17.09765625" customWidth="1"/>
    <col min="5" max="5" width="0" hidden="1" customWidth="1"/>
    <col min="6" max="6" width="10.8984375" customWidth="1"/>
    <col min="7" max="7" width="16.5" customWidth="1"/>
    <col min="8" max="8" width="13.59765625" customWidth="1"/>
    <col min="9" max="9" width="13" customWidth="1"/>
    <col min="10" max="10" width="14.59765625" customWidth="1"/>
    <col min="11" max="12" width="15.09765625" customWidth="1"/>
    <col min="13" max="13" width="18" style="107" customWidth="1"/>
    <col min="14" max="14" width="8.8984375" style="107" customWidth="1"/>
    <col min="15" max="15" width="11.59765625" style="107" customWidth="1"/>
    <col min="16" max="16" width="13" style="107" customWidth="1"/>
    <col min="17" max="17" width="9.09765625" style="107" customWidth="1"/>
    <col min="18" max="18" width="14.09765625" style="107" customWidth="1"/>
    <col min="19" max="19" width="9.5" style="107" customWidth="1"/>
    <col min="20" max="20" width="12.3984375" style="107" customWidth="1"/>
    <col min="21" max="21" width="9" style="107" customWidth="1"/>
    <col min="22" max="22" width="14.09765625" style="107" customWidth="1"/>
  </cols>
  <sheetData>
    <row r="3" spans="2:22" ht="33.9" customHeight="1">
      <c r="B3" s="271" t="s">
        <v>530</v>
      </c>
      <c r="C3" s="271"/>
      <c r="D3" s="271"/>
      <c r="E3" s="271"/>
      <c r="G3" s="264" t="s">
        <v>507</v>
      </c>
      <c r="H3" s="264"/>
      <c r="I3" s="264"/>
      <c r="J3" s="264"/>
      <c r="K3" s="264"/>
      <c r="L3" s="79"/>
    </row>
    <row r="4" spans="2:22">
      <c r="B4" s="1"/>
      <c r="C4" s="265" t="s">
        <v>155</v>
      </c>
      <c r="D4" s="265"/>
      <c r="E4" s="265"/>
      <c r="G4" s="82"/>
      <c r="H4" s="265" t="s">
        <v>155</v>
      </c>
      <c r="I4" s="265"/>
      <c r="J4" s="265"/>
      <c r="K4" s="265"/>
      <c r="L4" s="78"/>
      <c r="M4" s="264" t="s">
        <v>565</v>
      </c>
      <c r="N4" s="264"/>
      <c r="O4" s="264"/>
      <c r="P4" s="264"/>
      <c r="Q4" s="264"/>
      <c r="R4" s="264"/>
      <c r="S4" s="264"/>
      <c r="T4" s="264"/>
      <c r="U4" s="264"/>
      <c r="V4" s="264"/>
    </row>
    <row r="5" spans="2:22" ht="41.4">
      <c r="B5" s="2" t="s">
        <v>332</v>
      </c>
      <c r="C5" s="3" t="s">
        <v>512</v>
      </c>
      <c r="D5" s="8" t="s">
        <v>513</v>
      </c>
      <c r="E5" s="41" t="s">
        <v>57</v>
      </c>
      <c r="F5" s="41"/>
      <c r="G5" s="2" t="s">
        <v>332</v>
      </c>
      <c r="H5" s="8" t="s">
        <v>510</v>
      </c>
      <c r="I5" s="6" t="s">
        <v>508</v>
      </c>
      <c r="J5" s="8" t="s">
        <v>511</v>
      </c>
      <c r="K5" s="8" t="s">
        <v>509</v>
      </c>
      <c r="L5" s="5"/>
      <c r="M5" s="111"/>
      <c r="N5" s="265" t="s">
        <v>531</v>
      </c>
      <c r="O5" s="272"/>
      <c r="P5" s="273" t="s">
        <v>532</v>
      </c>
      <c r="Q5" s="274"/>
      <c r="R5" s="273" t="s">
        <v>533</v>
      </c>
      <c r="S5" s="274"/>
      <c r="T5" s="275" t="s">
        <v>533</v>
      </c>
      <c r="U5" s="275"/>
      <c r="V5" s="275"/>
    </row>
    <row r="6" spans="2:22" ht="27.6">
      <c r="B6" s="66" t="s">
        <v>169</v>
      </c>
      <c r="C6" s="67">
        <v>16.7</v>
      </c>
      <c r="D6" s="30">
        <v>0.90400000000000003</v>
      </c>
      <c r="E6" s="70" t="s">
        <v>515</v>
      </c>
      <c r="F6" s="70"/>
      <c r="G6" s="66" t="s">
        <v>169</v>
      </c>
      <c r="H6" s="67">
        <v>2.6</v>
      </c>
      <c r="I6" s="74">
        <v>1.3220000000000001</v>
      </c>
      <c r="J6">
        <v>14</v>
      </c>
      <c r="K6" s="74">
        <v>0.84099999999999997</v>
      </c>
      <c r="L6" s="30"/>
      <c r="M6" s="2" t="s">
        <v>534</v>
      </c>
      <c r="N6" s="8" t="s">
        <v>535</v>
      </c>
      <c r="O6" s="6" t="s">
        <v>536</v>
      </c>
      <c r="P6" s="8" t="s">
        <v>505</v>
      </c>
      <c r="Q6" s="6" t="s">
        <v>537</v>
      </c>
      <c r="R6" s="8" t="s">
        <v>506</v>
      </c>
      <c r="S6" s="6" t="s">
        <v>537</v>
      </c>
      <c r="T6" s="8" t="s">
        <v>538</v>
      </c>
      <c r="U6" s="8" t="s">
        <v>537</v>
      </c>
      <c r="V6" s="8" t="s">
        <v>539</v>
      </c>
    </row>
    <row r="7" spans="2:22">
      <c r="B7" s="66" t="s">
        <v>166</v>
      </c>
      <c r="C7" s="67">
        <v>12.9</v>
      </c>
      <c r="D7" s="30">
        <v>-0.152</v>
      </c>
      <c r="E7" s="70" t="s">
        <v>516</v>
      </c>
      <c r="F7" s="70"/>
      <c r="G7" s="66" t="s">
        <v>166</v>
      </c>
      <c r="H7" s="67">
        <v>1.8</v>
      </c>
      <c r="I7" s="74">
        <v>0.59499999999999997</v>
      </c>
      <c r="J7">
        <v>11.2</v>
      </c>
      <c r="K7" s="74">
        <v>-0.21</v>
      </c>
      <c r="L7" s="30"/>
      <c r="M7" s="107" t="s">
        <v>225</v>
      </c>
      <c r="N7" s="109">
        <v>1.05</v>
      </c>
      <c r="O7" s="110">
        <v>1</v>
      </c>
      <c r="P7" s="107">
        <v>4.5999999999999996</v>
      </c>
      <c r="Q7" s="110">
        <v>14</v>
      </c>
      <c r="R7" s="107">
        <v>13.8</v>
      </c>
      <c r="S7" s="110">
        <v>4</v>
      </c>
      <c r="T7" s="107">
        <v>18.5</v>
      </c>
      <c r="U7" s="107">
        <v>5</v>
      </c>
      <c r="V7" s="107">
        <v>-7.4</v>
      </c>
    </row>
    <row r="8" spans="2:22">
      <c r="B8" s="66" t="s">
        <v>168</v>
      </c>
      <c r="C8" s="67">
        <v>12.1</v>
      </c>
      <c r="D8" s="30">
        <v>0.42499999999999999</v>
      </c>
      <c r="E8" s="70" t="s">
        <v>517</v>
      </c>
      <c r="F8" s="70"/>
      <c r="G8" s="66" t="s">
        <v>168</v>
      </c>
      <c r="H8" s="67">
        <v>1.5</v>
      </c>
      <c r="I8" s="74">
        <v>-7.3999999999999996E-2</v>
      </c>
      <c r="J8">
        <v>10.6</v>
      </c>
      <c r="K8" s="74">
        <v>0.54100000000000004</v>
      </c>
      <c r="L8" s="30"/>
      <c r="M8" s="107" t="s">
        <v>540</v>
      </c>
      <c r="N8" s="109">
        <v>1.04</v>
      </c>
      <c r="O8" s="110">
        <v>2</v>
      </c>
      <c r="P8" s="107">
        <v>7.3</v>
      </c>
      <c r="Q8" s="110">
        <v>2</v>
      </c>
      <c r="R8" s="107">
        <v>14</v>
      </c>
      <c r="S8" s="110">
        <v>3</v>
      </c>
      <c r="T8" s="107">
        <v>21.2</v>
      </c>
      <c r="U8" s="107">
        <v>2</v>
      </c>
      <c r="V8" s="107">
        <v>-21</v>
      </c>
    </row>
    <row r="9" spans="2:22">
      <c r="B9" s="66" t="s">
        <v>164</v>
      </c>
      <c r="C9" s="67">
        <v>7.5</v>
      </c>
      <c r="D9" s="30">
        <v>0.122</v>
      </c>
      <c r="E9" s="70" t="s">
        <v>518</v>
      </c>
      <c r="F9" s="70"/>
      <c r="G9" s="66" t="s">
        <v>164</v>
      </c>
      <c r="H9" s="67">
        <v>1.5</v>
      </c>
      <c r="I9" s="74">
        <v>0.23899999999999999</v>
      </c>
      <c r="J9">
        <v>6</v>
      </c>
      <c r="K9" s="74">
        <v>9.6000000000000002E-2</v>
      </c>
      <c r="L9" s="30"/>
      <c r="M9" s="107" t="s">
        <v>217</v>
      </c>
      <c r="N9" s="109">
        <v>1.04</v>
      </c>
      <c r="O9" s="110">
        <v>3</v>
      </c>
      <c r="P9" s="107">
        <v>4.7</v>
      </c>
      <c r="Q9" s="110">
        <v>12</v>
      </c>
      <c r="R9" s="107">
        <v>17.3</v>
      </c>
      <c r="S9" s="110">
        <v>1</v>
      </c>
      <c r="T9" s="107">
        <v>22</v>
      </c>
      <c r="U9" s="107">
        <v>1</v>
      </c>
      <c r="V9" s="107">
        <v>-21.2</v>
      </c>
    </row>
    <row r="10" spans="2:22">
      <c r="B10" s="66" t="s">
        <v>514</v>
      </c>
      <c r="C10" s="67">
        <v>6.7</v>
      </c>
      <c r="D10" s="30">
        <v>-0.34599999999999997</v>
      </c>
      <c r="E10" s="70" t="s">
        <v>519</v>
      </c>
      <c r="F10" s="70"/>
      <c r="G10" s="66" t="s">
        <v>514</v>
      </c>
      <c r="H10" s="67">
        <v>1.6</v>
      </c>
      <c r="I10" s="74">
        <v>0.20100000000000001</v>
      </c>
      <c r="J10">
        <v>5.0999999999999996</v>
      </c>
      <c r="K10" s="74">
        <v>-0.42799999999999999</v>
      </c>
      <c r="L10" s="30"/>
      <c r="M10" s="107" t="s">
        <v>193</v>
      </c>
      <c r="N10" s="109">
        <v>1.02</v>
      </c>
      <c r="O10" s="110">
        <v>4</v>
      </c>
      <c r="P10" s="107">
        <v>5.9</v>
      </c>
      <c r="Q10" s="110">
        <v>4</v>
      </c>
      <c r="R10" s="107">
        <v>12.9</v>
      </c>
      <c r="S10" s="110">
        <v>5</v>
      </c>
      <c r="T10" s="107">
        <v>18.8</v>
      </c>
      <c r="U10" s="107">
        <v>3</v>
      </c>
      <c r="V10" s="107">
        <v>21.8</v>
      </c>
    </row>
    <row r="11" spans="2:22">
      <c r="B11" s="66" t="s">
        <v>167</v>
      </c>
      <c r="C11" s="67">
        <v>6.6</v>
      </c>
      <c r="D11" s="30">
        <v>-0.34399999999999997</v>
      </c>
      <c r="E11" s="70" t="s">
        <v>520</v>
      </c>
      <c r="F11" s="70"/>
      <c r="G11" s="66" t="s">
        <v>167</v>
      </c>
      <c r="H11" s="67">
        <v>1.6</v>
      </c>
      <c r="I11" s="74">
        <v>-7.0999999999999994E-2</v>
      </c>
      <c r="J11">
        <v>5</v>
      </c>
      <c r="K11" s="74">
        <v>-0.40200000000000002</v>
      </c>
      <c r="L11" s="30"/>
      <c r="M11" s="107" t="s">
        <v>541</v>
      </c>
      <c r="N11" s="109">
        <v>0.94</v>
      </c>
      <c r="O11" s="110">
        <v>5</v>
      </c>
      <c r="P11" s="107">
        <v>7.7</v>
      </c>
      <c r="Q11" s="110">
        <v>1</v>
      </c>
      <c r="R11" s="107">
        <v>10.9</v>
      </c>
      <c r="S11" s="110">
        <v>11</v>
      </c>
      <c r="T11" s="107">
        <v>18.600000000000001</v>
      </c>
      <c r="U11" s="107">
        <v>4</v>
      </c>
      <c r="V11" s="107">
        <v>-23.1</v>
      </c>
    </row>
    <row r="12" spans="2:22">
      <c r="B12" s="66" t="s">
        <v>162</v>
      </c>
      <c r="C12" s="67">
        <v>6.3</v>
      </c>
      <c r="D12" s="30">
        <v>-0.41699999999999998</v>
      </c>
      <c r="E12" s="70" t="s">
        <v>521</v>
      </c>
      <c r="F12" s="70"/>
      <c r="G12" s="66" t="s">
        <v>162</v>
      </c>
      <c r="H12" s="67">
        <v>1.4</v>
      </c>
      <c r="I12" s="74">
        <v>0.04</v>
      </c>
      <c r="J12">
        <v>4.9000000000000004</v>
      </c>
      <c r="K12" s="74">
        <v>-0.48</v>
      </c>
      <c r="L12" s="30"/>
      <c r="M12" s="107" t="s">
        <v>542</v>
      </c>
      <c r="N12" s="109">
        <v>0.84</v>
      </c>
      <c r="O12" s="110">
        <v>6</v>
      </c>
      <c r="P12" s="107">
        <v>5.2</v>
      </c>
      <c r="Q12" s="110">
        <v>6</v>
      </c>
      <c r="R12" s="107">
        <v>11.4</v>
      </c>
      <c r="S12" s="110">
        <v>7</v>
      </c>
      <c r="T12" s="107">
        <v>16.5</v>
      </c>
      <c r="U12" s="107">
        <v>7</v>
      </c>
      <c r="V12" s="107">
        <v>-17.7</v>
      </c>
    </row>
    <row r="13" spans="2:22">
      <c r="B13" s="66" t="s">
        <v>161</v>
      </c>
      <c r="C13" s="67">
        <v>6.1</v>
      </c>
      <c r="D13" s="30">
        <v>-0.46700000000000003</v>
      </c>
      <c r="E13" s="70" t="s">
        <v>522</v>
      </c>
      <c r="F13" s="70"/>
      <c r="G13" s="66" t="s">
        <v>161</v>
      </c>
      <c r="H13" s="67">
        <v>2</v>
      </c>
      <c r="I13" s="74">
        <v>-0.115</v>
      </c>
      <c r="J13">
        <v>4</v>
      </c>
      <c r="K13" s="74">
        <v>-0.55700000000000005</v>
      </c>
      <c r="L13" s="30"/>
      <c r="M13" s="107" t="s">
        <v>211</v>
      </c>
      <c r="N13" s="109">
        <v>0.82</v>
      </c>
      <c r="O13" s="110">
        <v>7</v>
      </c>
      <c r="P13" s="107">
        <v>3.4</v>
      </c>
      <c r="Q13" s="110">
        <v>27</v>
      </c>
      <c r="R13" s="107">
        <v>11.8</v>
      </c>
      <c r="S13" s="110">
        <v>6</v>
      </c>
      <c r="T13" s="107">
        <v>15.3</v>
      </c>
      <c r="U13" s="107">
        <v>8</v>
      </c>
      <c r="V13" s="107">
        <v>-28</v>
      </c>
    </row>
    <row r="14" spans="2:22">
      <c r="B14" s="66" t="s">
        <v>165</v>
      </c>
      <c r="C14" s="67">
        <v>6.5</v>
      </c>
      <c r="D14" s="30">
        <v>-0.109</v>
      </c>
      <c r="E14" s="70" t="s">
        <v>523</v>
      </c>
      <c r="F14" s="70"/>
      <c r="G14" s="66" t="s">
        <v>165</v>
      </c>
      <c r="H14" s="67">
        <v>1.2</v>
      </c>
      <c r="I14" s="74">
        <v>0.28799999999999998</v>
      </c>
      <c r="J14">
        <v>5.3</v>
      </c>
      <c r="K14" s="74">
        <v>-0.16800000000000001</v>
      </c>
      <c r="L14" s="30"/>
      <c r="M14" s="107" t="s">
        <v>430</v>
      </c>
      <c r="N14" s="109">
        <v>0.76</v>
      </c>
      <c r="O14" s="110">
        <v>8</v>
      </c>
      <c r="P14" s="107">
        <v>2.6</v>
      </c>
      <c r="Q14" s="110">
        <v>38</v>
      </c>
      <c r="R14" s="107">
        <v>14</v>
      </c>
      <c r="S14" s="110">
        <v>2</v>
      </c>
      <c r="T14" s="107">
        <v>16.7</v>
      </c>
      <c r="U14" s="107">
        <v>6</v>
      </c>
      <c r="V14" s="107">
        <v>90.4</v>
      </c>
    </row>
    <row r="15" spans="2:22">
      <c r="B15" s="66" t="s">
        <v>160</v>
      </c>
      <c r="C15" s="67">
        <v>5.7</v>
      </c>
      <c r="D15" s="30">
        <v>-0.26600000000000001</v>
      </c>
      <c r="E15" s="70" t="s">
        <v>524</v>
      </c>
      <c r="F15" s="70"/>
      <c r="G15" s="66" t="s">
        <v>160</v>
      </c>
      <c r="H15" s="67">
        <v>1.8</v>
      </c>
      <c r="I15" s="74">
        <v>0.121</v>
      </c>
      <c r="J15" s="67">
        <v>3.9</v>
      </c>
      <c r="K15" s="74">
        <v>-0.36899999999999999</v>
      </c>
      <c r="L15" s="30"/>
      <c r="M15" s="107" t="s">
        <v>223</v>
      </c>
      <c r="N15" s="109">
        <v>0.66</v>
      </c>
      <c r="O15" s="110">
        <v>9</v>
      </c>
      <c r="P15" s="107">
        <v>3.9</v>
      </c>
      <c r="Q15" s="110">
        <v>20</v>
      </c>
      <c r="R15" s="107">
        <v>11.3</v>
      </c>
      <c r="S15" s="110">
        <v>8</v>
      </c>
      <c r="T15" s="107">
        <v>15.1</v>
      </c>
      <c r="U15" s="107">
        <v>9</v>
      </c>
      <c r="V15" s="107">
        <v>-10.199999999999999</v>
      </c>
    </row>
    <row r="16" spans="2:22">
      <c r="B16" s="66" t="s">
        <v>163</v>
      </c>
      <c r="C16" s="67">
        <v>5.7</v>
      </c>
      <c r="D16" s="30">
        <v>-0.39900000000000002</v>
      </c>
      <c r="E16" s="70" t="s">
        <v>525</v>
      </c>
      <c r="F16" s="70"/>
      <c r="G16" s="66" t="s">
        <v>163</v>
      </c>
      <c r="H16" s="67">
        <v>1.8</v>
      </c>
      <c r="I16" s="74">
        <v>0.88400000000000001</v>
      </c>
      <c r="J16" s="67">
        <v>3.8</v>
      </c>
      <c r="K16" s="74">
        <v>-0.54700000000000004</v>
      </c>
      <c r="L16" s="30"/>
      <c r="M16" s="107" t="s">
        <v>224</v>
      </c>
      <c r="N16" s="109">
        <v>0.65</v>
      </c>
      <c r="O16" s="110">
        <v>10</v>
      </c>
      <c r="P16" s="107">
        <v>3.7</v>
      </c>
      <c r="Q16" s="110">
        <v>22</v>
      </c>
      <c r="R16" s="107">
        <v>9.9</v>
      </c>
      <c r="S16" s="110">
        <v>14</v>
      </c>
      <c r="T16" s="107">
        <v>13.6</v>
      </c>
      <c r="U16" s="107">
        <v>19</v>
      </c>
      <c r="V16" s="107">
        <v>-2.2000000000000002</v>
      </c>
    </row>
    <row r="17" spans="2:22">
      <c r="B17" s="66" t="s">
        <v>159</v>
      </c>
      <c r="C17" s="67">
        <v>5.7</v>
      </c>
      <c r="D17" s="30">
        <v>-0.13900000000000001</v>
      </c>
      <c r="E17" s="70" t="s">
        <v>526</v>
      </c>
      <c r="F17" s="70"/>
      <c r="G17" s="66" t="s">
        <v>159</v>
      </c>
      <c r="H17" s="67">
        <v>1</v>
      </c>
      <c r="I17" s="74">
        <v>0.315</v>
      </c>
      <c r="J17" s="67">
        <v>4.7</v>
      </c>
      <c r="K17" s="74">
        <v>-0.19600000000000001</v>
      </c>
      <c r="L17" s="30"/>
      <c r="M17" s="107" t="s">
        <v>543</v>
      </c>
      <c r="N17" s="109">
        <v>0.65</v>
      </c>
      <c r="O17" s="110">
        <v>11</v>
      </c>
      <c r="P17" s="107">
        <v>3.1</v>
      </c>
      <c r="Q17" s="110">
        <v>31</v>
      </c>
      <c r="R17" s="107">
        <v>11</v>
      </c>
      <c r="S17" s="110">
        <v>10</v>
      </c>
      <c r="T17" s="107">
        <v>14.1</v>
      </c>
      <c r="U17" s="107">
        <v>11</v>
      </c>
      <c r="V17" s="107">
        <v>-10.1</v>
      </c>
    </row>
    <row r="18" spans="2:22">
      <c r="B18" s="66" t="s">
        <v>156</v>
      </c>
      <c r="C18" s="67">
        <v>5</v>
      </c>
      <c r="D18" s="30">
        <v>-0.27800000000000002</v>
      </c>
      <c r="E18" s="70" t="s">
        <v>527</v>
      </c>
      <c r="F18" s="70"/>
      <c r="G18" s="66" t="s">
        <v>156</v>
      </c>
      <c r="H18" s="67">
        <v>1.5</v>
      </c>
      <c r="I18" s="74">
        <v>-0.17899999999999999</v>
      </c>
      <c r="J18" s="67">
        <v>3.5</v>
      </c>
      <c r="K18" s="74">
        <v>-0.314</v>
      </c>
      <c r="L18" s="30"/>
      <c r="M18" s="107" t="s">
        <v>229</v>
      </c>
      <c r="N18" s="109">
        <v>0.64</v>
      </c>
      <c r="O18" s="110">
        <v>12</v>
      </c>
      <c r="P18" s="107">
        <v>5.0999999999999996</v>
      </c>
      <c r="Q18" s="110">
        <v>7</v>
      </c>
      <c r="R18" s="107">
        <v>9.1999999999999993</v>
      </c>
      <c r="S18" s="110">
        <v>21</v>
      </c>
      <c r="T18" s="107">
        <v>14.4</v>
      </c>
      <c r="U18" s="107">
        <v>10</v>
      </c>
      <c r="V18" s="107">
        <v>-27.5</v>
      </c>
    </row>
    <row r="19" spans="2:22">
      <c r="B19" s="66" t="s">
        <v>158</v>
      </c>
      <c r="C19" s="67">
        <v>3.8</v>
      </c>
      <c r="D19" s="30">
        <v>-0.57999999999999996</v>
      </c>
      <c r="E19" s="70" t="s">
        <v>528</v>
      </c>
      <c r="F19" s="70"/>
      <c r="G19" s="66" t="s">
        <v>158</v>
      </c>
      <c r="H19" s="67">
        <v>0.9</v>
      </c>
      <c r="I19" s="74">
        <v>3.0000000000000001E-3</v>
      </c>
      <c r="J19" s="67">
        <v>2.9</v>
      </c>
      <c r="K19" s="74">
        <v>-0.64500000000000002</v>
      </c>
      <c r="L19" s="30"/>
      <c r="M19" s="107" t="s">
        <v>544</v>
      </c>
      <c r="N19" s="109">
        <v>0.62</v>
      </c>
      <c r="O19" s="110">
        <v>13</v>
      </c>
      <c r="P19" s="107">
        <v>4.9000000000000004</v>
      </c>
      <c r="Q19" s="110">
        <v>10</v>
      </c>
      <c r="R19" s="107">
        <v>9.1</v>
      </c>
      <c r="S19" s="110">
        <v>22</v>
      </c>
      <c r="T19" s="107">
        <v>14</v>
      </c>
      <c r="U19" s="107">
        <v>13</v>
      </c>
      <c r="V19" s="107">
        <v>-12.5</v>
      </c>
    </row>
    <row r="20" spans="2:22" ht="15" customHeight="1">
      <c r="C20" s="94"/>
      <c r="D20" s="30"/>
      <c r="F20" s="69"/>
      <c r="H20" s="76"/>
      <c r="I20" s="105"/>
      <c r="J20" s="67"/>
      <c r="K20" s="74"/>
      <c r="L20" s="30"/>
      <c r="M20" s="107" t="s">
        <v>545</v>
      </c>
      <c r="N20" s="109">
        <v>0.57999999999999996</v>
      </c>
      <c r="O20" s="110">
        <v>14</v>
      </c>
      <c r="P20" s="107">
        <v>5.5</v>
      </c>
      <c r="Q20" s="110">
        <v>5</v>
      </c>
      <c r="R20" s="107">
        <v>8.4</v>
      </c>
      <c r="S20" s="110">
        <v>28</v>
      </c>
      <c r="T20" s="107">
        <v>13.9</v>
      </c>
      <c r="U20" s="107">
        <v>15</v>
      </c>
      <c r="V20" s="107">
        <v>-31</v>
      </c>
    </row>
    <row r="21" spans="2:22">
      <c r="B21" s="52" t="s">
        <v>1</v>
      </c>
      <c r="C21" s="95">
        <v>11.1</v>
      </c>
      <c r="D21" s="31">
        <v>-0.23499999999999999</v>
      </c>
      <c r="E21" s="92" t="s">
        <v>529</v>
      </c>
      <c r="G21" s="52" t="s">
        <v>1</v>
      </c>
      <c r="H21" s="25">
        <v>3.3</v>
      </c>
      <c r="I21" s="31">
        <v>-5.0999999999999997E-2</v>
      </c>
      <c r="J21" s="91">
        <v>7.8</v>
      </c>
      <c r="K21" s="106">
        <v>-0.29399999999999998</v>
      </c>
      <c r="L21" s="30"/>
      <c r="M21" s="107" t="s">
        <v>240</v>
      </c>
      <c r="N21" s="109">
        <v>0.57999999999999996</v>
      </c>
      <c r="O21" s="110">
        <v>15</v>
      </c>
      <c r="P21" s="107">
        <v>4.7</v>
      </c>
      <c r="Q21" s="110">
        <v>13</v>
      </c>
      <c r="R21" s="107">
        <v>8.6</v>
      </c>
      <c r="S21" s="110">
        <v>25</v>
      </c>
      <c r="T21" s="107">
        <v>13.3</v>
      </c>
      <c r="U21" s="107">
        <v>21</v>
      </c>
      <c r="V21" s="107">
        <v>-18.100000000000001</v>
      </c>
    </row>
    <row r="22" spans="2:22">
      <c r="B22" s="245" t="s">
        <v>566</v>
      </c>
      <c r="C22" s="245"/>
      <c r="D22" s="245"/>
      <c r="E22" s="245"/>
      <c r="F22" s="104"/>
      <c r="G22" s="245" t="s">
        <v>566</v>
      </c>
      <c r="H22" s="245"/>
      <c r="I22" s="245"/>
      <c r="J22" s="245"/>
      <c r="K22" s="245"/>
      <c r="L22" s="77"/>
      <c r="M22" s="107" t="s">
        <v>546</v>
      </c>
      <c r="N22" s="109">
        <v>0.56000000000000005</v>
      </c>
      <c r="O22" s="110">
        <v>16</v>
      </c>
      <c r="P22" s="107">
        <v>4.3</v>
      </c>
      <c r="Q22" s="110">
        <v>16</v>
      </c>
      <c r="R22" s="107">
        <v>9.3000000000000007</v>
      </c>
      <c r="S22" s="110">
        <v>18</v>
      </c>
      <c r="T22" s="107">
        <v>13.7</v>
      </c>
      <c r="U22" s="107">
        <v>18</v>
      </c>
      <c r="V22" s="107">
        <v>-16.5</v>
      </c>
    </row>
    <row r="23" spans="2:22">
      <c r="L23" s="80"/>
      <c r="M23" s="107" t="s">
        <v>209</v>
      </c>
      <c r="N23" s="109">
        <v>0.54</v>
      </c>
      <c r="O23" s="110">
        <v>17</v>
      </c>
      <c r="P23" s="107">
        <v>3.4</v>
      </c>
      <c r="Q23" s="110">
        <v>26</v>
      </c>
      <c r="R23" s="107">
        <v>9.6</v>
      </c>
      <c r="S23" s="110">
        <v>16</v>
      </c>
      <c r="T23" s="107">
        <v>13</v>
      </c>
      <c r="U23" s="107">
        <v>22</v>
      </c>
      <c r="V23" s="107">
        <v>-22.9</v>
      </c>
    </row>
    <row r="24" spans="2:22">
      <c r="M24" s="107" t="s">
        <v>227</v>
      </c>
      <c r="N24" s="109">
        <v>0.52</v>
      </c>
      <c r="O24" s="110">
        <v>18</v>
      </c>
      <c r="P24" s="107">
        <v>4.8</v>
      </c>
      <c r="Q24" s="110">
        <v>11</v>
      </c>
      <c r="R24" s="107">
        <v>8.6</v>
      </c>
      <c r="S24" s="110">
        <v>26</v>
      </c>
      <c r="T24" s="107">
        <v>13.4</v>
      </c>
      <c r="U24" s="107">
        <v>20</v>
      </c>
      <c r="V24" s="107">
        <v>-25.9</v>
      </c>
    </row>
    <row r="25" spans="2:22">
      <c r="M25" s="107" t="s">
        <v>242</v>
      </c>
      <c r="N25" s="109">
        <v>0.52</v>
      </c>
      <c r="O25" s="110">
        <v>19</v>
      </c>
      <c r="P25" s="107">
        <v>5</v>
      </c>
      <c r="Q25" s="110">
        <v>9</v>
      </c>
      <c r="R25" s="107">
        <v>9</v>
      </c>
      <c r="S25" s="110">
        <v>23</v>
      </c>
      <c r="T25" s="107">
        <v>14</v>
      </c>
      <c r="U25" s="107">
        <v>14</v>
      </c>
      <c r="V25" s="107">
        <v>-27.4</v>
      </c>
    </row>
    <row r="26" spans="2:22">
      <c r="M26" s="107" t="s">
        <v>358</v>
      </c>
      <c r="N26" s="109">
        <v>0.5</v>
      </c>
      <c r="O26" s="110">
        <v>20</v>
      </c>
      <c r="P26" s="107">
        <v>1.8</v>
      </c>
      <c r="Q26" s="110">
        <v>57</v>
      </c>
      <c r="R26" s="107">
        <v>11.2</v>
      </c>
      <c r="S26" s="110">
        <v>9</v>
      </c>
      <c r="T26" s="107">
        <v>12.9</v>
      </c>
      <c r="U26" s="107">
        <v>23</v>
      </c>
      <c r="V26" s="107">
        <v>-15.2</v>
      </c>
    </row>
    <row r="27" spans="2:22">
      <c r="M27" s="107" t="s">
        <v>547</v>
      </c>
      <c r="N27" s="109">
        <v>0.47</v>
      </c>
      <c r="O27" s="110">
        <v>21</v>
      </c>
      <c r="P27" s="107">
        <v>4.0999999999999996</v>
      </c>
      <c r="Q27" s="110">
        <v>18</v>
      </c>
      <c r="R27" s="107">
        <v>8.6</v>
      </c>
      <c r="S27" s="110">
        <v>27</v>
      </c>
      <c r="T27" s="107">
        <v>12.7</v>
      </c>
      <c r="U27" s="107">
        <v>25</v>
      </c>
      <c r="V27" s="107">
        <v>-16.399999999999999</v>
      </c>
    </row>
    <row r="28" spans="2:22">
      <c r="M28" s="107" t="s">
        <v>226</v>
      </c>
      <c r="N28" s="109">
        <v>0.46</v>
      </c>
      <c r="O28" s="110">
        <v>22</v>
      </c>
      <c r="P28" s="107">
        <v>3.5</v>
      </c>
      <c r="Q28" s="110">
        <v>25</v>
      </c>
      <c r="R28" s="107">
        <v>9.3000000000000007</v>
      </c>
      <c r="S28" s="110">
        <v>20</v>
      </c>
      <c r="T28" s="107">
        <v>12.8</v>
      </c>
      <c r="U28" s="107">
        <v>24</v>
      </c>
      <c r="V28" s="107">
        <v>-10.8</v>
      </c>
    </row>
    <row r="29" spans="2:22">
      <c r="M29" s="107" t="s">
        <v>232</v>
      </c>
      <c r="N29" s="109">
        <v>0.46</v>
      </c>
      <c r="O29" s="110">
        <v>23</v>
      </c>
      <c r="P29" s="107">
        <v>3.8</v>
      </c>
      <c r="Q29" s="110">
        <v>21</v>
      </c>
      <c r="R29" s="107">
        <v>10.1</v>
      </c>
      <c r="S29" s="110">
        <v>13</v>
      </c>
      <c r="T29" s="107">
        <v>13.9</v>
      </c>
      <c r="U29" s="107">
        <v>16</v>
      </c>
      <c r="V29" s="107">
        <v>-51.6</v>
      </c>
    </row>
    <row r="30" spans="2:22">
      <c r="M30" s="107" t="s">
        <v>210</v>
      </c>
      <c r="N30" s="109">
        <v>0.44</v>
      </c>
      <c r="O30" s="110">
        <v>24</v>
      </c>
      <c r="P30" s="107">
        <v>6.3</v>
      </c>
      <c r="Q30" s="110">
        <v>3</v>
      </c>
      <c r="R30" s="107">
        <v>7.8</v>
      </c>
      <c r="S30" s="110">
        <v>36</v>
      </c>
      <c r="T30" s="107">
        <v>14</v>
      </c>
      <c r="U30" s="107">
        <v>12</v>
      </c>
      <c r="V30" s="107">
        <v>3.4</v>
      </c>
    </row>
    <row r="31" spans="2:22">
      <c r="M31" s="107" t="s">
        <v>548</v>
      </c>
      <c r="N31" s="109">
        <v>0.42</v>
      </c>
      <c r="O31" s="110">
        <v>25</v>
      </c>
      <c r="P31" s="107">
        <v>3.2</v>
      </c>
      <c r="Q31" s="110">
        <v>29</v>
      </c>
      <c r="R31" s="107">
        <v>9.3000000000000007</v>
      </c>
      <c r="S31" s="110">
        <v>19</v>
      </c>
      <c r="T31" s="107">
        <v>12.5</v>
      </c>
      <c r="U31" s="107">
        <v>26</v>
      </c>
      <c r="V31" s="107">
        <v>-25.8</v>
      </c>
    </row>
    <row r="32" spans="2:22">
      <c r="M32" s="107" t="s">
        <v>230</v>
      </c>
      <c r="N32" s="109">
        <v>0.42</v>
      </c>
      <c r="O32" s="110">
        <v>26</v>
      </c>
      <c r="P32" s="107">
        <v>5.0999999999999996</v>
      </c>
      <c r="Q32" s="110">
        <v>8</v>
      </c>
      <c r="R32" s="107">
        <v>8.8000000000000007</v>
      </c>
      <c r="S32" s="110">
        <v>24</v>
      </c>
      <c r="T32" s="107">
        <v>13.9</v>
      </c>
      <c r="U32" s="107">
        <v>17</v>
      </c>
      <c r="V32" s="107">
        <v>-16.3</v>
      </c>
    </row>
    <row r="33" spans="13:22">
      <c r="M33" s="107" t="s">
        <v>34</v>
      </c>
      <c r="N33" s="109">
        <v>0.36</v>
      </c>
      <c r="O33" s="110">
        <v>27</v>
      </c>
      <c r="P33" s="107">
        <v>1.5</v>
      </c>
      <c r="Q33" s="110">
        <v>64</v>
      </c>
      <c r="R33" s="107">
        <v>10.6</v>
      </c>
      <c r="S33" s="110">
        <v>12</v>
      </c>
      <c r="T33" s="107">
        <v>12.1</v>
      </c>
      <c r="U33" s="107">
        <v>28</v>
      </c>
      <c r="V33" s="107">
        <v>42.5</v>
      </c>
    </row>
    <row r="34" spans="13:22">
      <c r="M34" s="107" t="s">
        <v>241</v>
      </c>
      <c r="N34" s="109">
        <v>0.36</v>
      </c>
      <c r="O34" s="110">
        <v>28</v>
      </c>
      <c r="P34" s="107">
        <v>4.4000000000000004</v>
      </c>
      <c r="Q34" s="110">
        <v>15</v>
      </c>
      <c r="R34" s="107">
        <v>7.9</v>
      </c>
      <c r="S34" s="110">
        <v>34</v>
      </c>
      <c r="T34" s="107">
        <v>12.3</v>
      </c>
      <c r="U34" s="107">
        <v>27</v>
      </c>
      <c r="V34" s="107">
        <v>-27.9</v>
      </c>
    </row>
    <row r="35" spans="13:22">
      <c r="M35" s="107" t="s">
        <v>233</v>
      </c>
      <c r="N35" s="109">
        <v>0.23</v>
      </c>
      <c r="O35" s="110">
        <v>29</v>
      </c>
      <c r="P35" s="107">
        <v>3.9</v>
      </c>
      <c r="Q35" s="110">
        <v>19</v>
      </c>
      <c r="R35" s="107">
        <v>7.3</v>
      </c>
      <c r="S35" s="110">
        <v>42</v>
      </c>
      <c r="T35" s="107">
        <v>11.3</v>
      </c>
      <c r="U35" s="107">
        <v>30</v>
      </c>
      <c r="V35" s="107">
        <v>-20.2</v>
      </c>
    </row>
    <row r="36" spans="13:22">
      <c r="M36" s="107" t="s">
        <v>221</v>
      </c>
      <c r="N36" s="109">
        <v>0.23</v>
      </c>
      <c r="O36" s="110">
        <v>30</v>
      </c>
      <c r="P36" s="107">
        <v>1.4</v>
      </c>
      <c r="Q36" s="110">
        <v>68</v>
      </c>
      <c r="R36" s="107">
        <v>9.5</v>
      </c>
      <c r="S36" s="110">
        <v>17</v>
      </c>
      <c r="T36" s="107">
        <v>10.9</v>
      </c>
      <c r="U36" s="107">
        <v>33</v>
      </c>
      <c r="V36" s="107">
        <v>16.3</v>
      </c>
    </row>
    <row r="37" spans="13:22">
      <c r="M37" s="107" t="s">
        <v>222</v>
      </c>
      <c r="N37" s="109">
        <v>0.22</v>
      </c>
      <c r="O37" s="110">
        <v>31</v>
      </c>
      <c r="P37" s="107">
        <v>2.1</v>
      </c>
      <c r="Q37" s="110">
        <v>45</v>
      </c>
      <c r="R37" s="107">
        <v>9.8000000000000007</v>
      </c>
      <c r="S37" s="110">
        <v>15</v>
      </c>
      <c r="T37" s="107">
        <v>11.9</v>
      </c>
      <c r="U37" s="107">
        <v>29</v>
      </c>
      <c r="V37" s="107">
        <v>-10.4</v>
      </c>
    </row>
    <row r="38" spans="13:22">
      <c r="M38" s="107" t="s">
        <v>246</v>
      </c>
      <c r="N38" s="109">
        <v>0.19</v>
      </c>
      <c r="O38" s="110">
        <v>32</v>
      </c>
      <c r="P38" s="107">
        <v>3</v>
      </c>
      <c r="Q38" s="110">
        <v>33</v>
      </c>
      <c r="R38" s="107">
        <v>7.7</v>
      </c>
      <c r="S38" s="110">
        <v>37</v>
      </c>
      <c r="T38" s="107">
        <v>10.7</v>
      </c>
      <c r="U38" s="107">
        <v>35</v>
      </c>
      <c r="V38" s="107">
        <v>-26.1</v>
      </c>
    </row>
    <row r="39" spans="13:22">
      <c r="M39" s="107" t="s">
        <v>243</v>
      </c>
      <c r="N39" s="109">
        <v>0.15</v>
      </c>
      <c r="O39" s="110">
        <v>33</v>
      </c>
      <c r="P39" s="107">
        <v>2.9</v>
      </c>
      <c r="Q39" s="110">
        <v>34</v>
      </c>
      <c r="R39" s="107">
        <v>7.9</v>
      </c>
      <c r="S39" s="110">
        <v>35</v>
      </c>
      <c r="T39" s="107">
        <v>10.8</v>
      </c>
      <c r="U39" s="107">
        <v>34</v>
      </c>
      <c r="V39" s="107">
        <v>-21.6</v>
      </c>
    </row>
    <row r="40" spans="13:22">
      <c r="M40" s="107" t="s">
        <v>245</v>
      </c>
      <c r="N40" s="109">
        <v>0.14000000000000001</v>
      </c>
      <c r="O40" s="110">
        <v>34</v>
      </c>
      <c r="P40" s="107">
        <v>2.8</v>
      </c>
      <c r="Q40" s="110">
        <v>36</v>
      </c>
      <c r="R40" s="107">
        <v>8.3000000000000007</v>
      </c>
      <c r="S40" s="110">
        <v>29</v>
      </c>
      <c r="T40" s="107">
        <v>11.1</v>
      </c>
      <c r="U40" s="107">
        <v>31</v>
      </c>
      <c r="V40" s="107">
        <v>-28.8</v>
      </c>
    </row>
    <row r="41" spans="13:22">
      <c r="M41" s="107" t="s">
        <v>218</v>
      </c>
      <c r="N41" s="109">
        <v>0.13</v>
      </c>
      <c r="O41" s="110">
        <v>35</v>
      </c>
      <c r="P41" s="107">
        <v>4.0999999999999996</v>
      </c>
      <c r="Q41" s="110">
        <v>17</v>
      </c>
      <c r="R41" s="107">
        <v>6.4</v>
      </c>
      <c r="S41" s="110">
        <v>49</v>
      </c>
      <c r="T41" s="107">
        <v>10.5</v>
      </c>
      <c r="U41" s="107">
        <v>37</v>
      </c>
      <c r="V41" s="107">
        <v>-29</v>
      </c>
    </row>
    <row r="42" spans="13:22">
      <c r="M42" s="107" t="s">
        <v>237</v>
      </c>
      <c r="N42" s="109">
        <v>0.11</v>
      </c>
      <c r="O42" s="110">
        <v>36</v>
      </c>
      <c r="P42" s="107">
        <v>3.5</v>
      </c>
      <c r="Q42" s="110">
        <v>24</v>
      </c>
      <c r="R42" s="107">
        <v>6.9</v>
      </c>
      <c r="S42" s="110">
        <v>44</v>
      </c>
      <c r="T42" s="107">
        <v>10.4</v>
      </c>
      <c r="U42" s="107">
        <v>38</v>
      </c>
      <c r="V42" s="107">
        <v>-13.6</v>
      </c>
    </row>
    <row r="43" spans="13:22">
      <c r="M43" s="107" t="s">
        <v>228</v>
      </c>
      <c r="N43" s="109">
        <v>0.11</v>
      </c>
      <c r="O43" s="110">
        <v>37</v>
      </c>
      <c r="P43" s="107">
        <v>3.5</v>
      </c>
      <c r="Q43" s="110">
        <v>23</v>
      </c>
      <c r="R43" s="107">
        <v>6.8</v>
      </c>
      <c r="S43" s="110">
        <v>45</v>
      </c>
      <c r="T43" s="107">
        <v>10.3</v>
      </c>
      <c r="U43" s="107">
        <v>40</v>
      </c>
      <c r="V43" s="107">
        <v>-22</v>
      </c>
    </row>
    <row r="44" spans="13:22">
      <c r="M44" s="107" t="s">
        <v>549</v>
      </c>
      <c r="N44" s="109">
        <v>0.1</v>
      </c>
      <c r="O44" s="110">
        <v>38</v>
      </c>
      <c r="P44" s="107">
        <v>2.7</v>
      </c>
      <c r="Q44" s="110">
        <v>37</v>
      </c>
      <c r="R44" s="107">
        <v>8</v>
      </c>
      <c r="S44" s="110">
        <v>32</v>
      </c>
      <c r="T44" s="107">
        <v>10.7</v>
      </c>
      <c r="U44" s="107">
        <v>36</v>
      </c>
      <c r="V44" s="107">
        <v>-28</v>
      </c>
    </row>
    <row r="45" spans="13:22">
      <c r="M45" s="107" t="s">
        <v>236</v>
      </c>
      <c r="N45" s="109">
        <v>0.09</v>
      </c>
      <c r="O45" s="110">
        <v>39</v>
      </c>
      <c r="P45" s="107">
        <v>1.9</v>
      </c>
      <c r="Q45" s="110">
        <v>51</v>
      </c>
      <c r="R45" s="107">
        <v>8.1999999999999993</v>
      </c>
      <c r="S45" s="110">
        <v>31</v>
      </c>
      <c r="T45" s="107">
        <v>10</v>
      </c>
      <c r="U45" s="107">
        <v>44</v>
      </c>
      <c r="V45" s="107">
        <v>-13.3</v>
      </c>
    </row>
    <row r="46" spans="13:22">
      <c r="M46" s="107" t="s">
        <v>550</v>
      </c>
      <c r="N46" s="109">
        <v>0.09</v>
      </c>
      <c r="O46" s="110">
        <v>40</v>
      </c>
      <c r="P46" s="107">
        <v>1.9</v>
      </c>
      <c r="Q46" s="110">
        <v>50</v>
      </c>
      <c r="R46" s="107">
        <v>8.3000000000000007</v>
      </c>
      <c r="S46" s="110">
        <v>30</v>
      </c>
      <c r="T46" s="107">
        <v>10.199999999999999</v>
      </c>
      <c r="U46" s="107">
        <v>41</v>
      </c>
      <c r="V46" s="107">
        <v>-19.600000000000001</v>
      </c>
    </row>
    <row r="47" spans="13:22">
      <c r="M47" s="107" t="s">
        <v>551</v>
      </c>
      <c r="N47" s="109">
        <v>0.08</v>
      </c>
      <c r="O47" s="110">
        <v>41</v>
      </c>
      <c r="P47" s="107">
        <v>3.4</v>
      </c>
      <c r="Q47" s="110">
        <v>28</v>
      </c>
      <c r="R47" s="107">
        <v>7.6</v>
      </c>
      <c r="S47" s="110">
        <v>39</v>
      </c>
      <c r="T47" s="107">
        <v>11</v>
      </c>
      <c r="U47" s="107">
        <v>32</v>
      </c>
      <c r="V47" s="107">
        <v>-40.799999999999997</v>
      </c>
    </row>
    <row r="48" spans="13:22">
      <c r="M48" s="107" t="s">
        <v>552</v>
      </c>
      <c r="N48" s="109">
        <v>-0.03</v>
      </c>
      <c r="O48" s="110">
        <v>42</v>
      </c>
      <c r="P48" s="107">
        <v>2.9</v>
      </c>
      <c r="Q48" s="110">
        <v>35</v>
      </c>
      <c r="R48" s="107">
        <v>7.2</v>
      </c>
      <c r="S48" s="110">
        <v>43</v>
      </c>
      <c r="T48" s="107">
        <v>10.1</v>
      </c>
      <c r="U48" s="107">
        <v>43</v>
      </c>
      <c r="V48" s="107">
        <v>-30.8</v>
      </c>
    </row>
    <row r="49" spans="13:22">
      <c r="M49" s="107" t="s">
        <v>231</v>
      </c>
      <c r="N49" s="109">
        <v>-0.04</v>
      </c>
      <c r="O49" s="110">
        <v>43</v>
      </c>
      <c r="P49" s="107">
        <v>2.4</v>
      </c>
      <c r="Q49" s="110">
        <v>40</v>
      </c>
      <c r="R49" s="107">
        <v>7.3</v>
      </c>
      <c r="S49" s="110">
        <v>41</v>
      </c>
      <c r="T49" s="107">
        <v>9.6999999999999993</v>
      </c>
      <c r="U49" s="107">
        <v>45</v>
      </c>
      <c r="V49" s="107">
        <v>-29.9</v>
      </c>
    </row>
    <row r="50" spans="13:22">
      <c r="M50" s="107" t="s">
        <v>553</v>
      </c>
      <c r="N50" s="109">
        <v>-0.04</v>
      </c>
      <c r="O50" s="110">
        <v>44</v>
      </c>
      <c r="P50" s="107">
        <v>3</v>
      </c>
      <c r="Q50" s="110">
        <v>32</v>
      </c>
      <c r="R50" s="107">
        <v>7.4</v>
      </c>
      <c r="S50" s="110">
        <v>40</v>
      </c>
      <c r="T50" s="107">
        <v>10.4</v>
      </c>
      <c r="U50" s="107">
        <v>39</v>
      </c>
      <c r="V50" s="107">
        <v>-34</v>
      </c>
    </row>
    <row r="51" spans="13:22">
      <c r="M51" s="107" t="s">
        <v>554</v>
      </c>
      <c r="N51" s="109">
        <v>-0.06</v>
      </c>
      <c r="O51" s="110">
        <v>45</v>
      </c>
      <c r="P51" s="107">
        <v>2.2000000000000002</v>
      </c>
      <c r="Q51" s="110">
        <v>44</v>
      </c>
      <c r="R51" s="107">
        <v>8</v>
      </c>
      <c r="S51" s="110">
        <v>33</v>
      </c>
      <c r="T51" s="107">
        <v>10.199999999999999</v>
      </c>
      <c r="U51" s="107">
        <v>42</v>
      </c>
      <c r="V51" s="107">
        <v>-36.299999999999997</v>
      </c>
    </row>
    <row r="52" spans="13:22">
      <c r="M52" s="107" t="s">
        <v>555</v>
      </c>
      <c r="N52" s="109">
        <v>-7.0000000000000007E-2</v>
      </c>
      <c r="O52" s="110">
        <v>46</v>
      </c>
      <c r="P52" s="107">
        <v>1</v>
      </c>
      <c r="Q52" s="110">
        <v>73</v>
      </c>
      <c r="R52" s="107">
        <v>7.7</v>
      </c>
      <c r="S52" s="110">
        <v>38</v>
      </c>
      <c r="T52" s="107">
        <v>8.8000000000000007</v>
      </c>
      <c r="U52" s="107">
        <v>49</v>
      </c>
      <c r="V52" s="107">
        <v>-17.2</v>
      </c>
    </row>
    <row r="53" spans="13:22">
      <c r="M53" s="107" t="s">
        <v>556</v>
      </c>
      <c r="N53" s="109">
        <v>-0.11</v>
      </c>
      <c r="O53" s="110">
        <v>47</v>
      </c>
      <c r="P53" s="107">
        <v>3.1</v>
      </c>
      <c r="Q53" s="110">
        <v>30</v>
      </c>
      <c r="R53" s="107">
        <v>6.6</v>
      </c>
      <c r="S53" s="110">
        <v>47</v>
      </c>
      <c r="T53" s="107">
        <v>9.6999999999999993</v>
      </c>
      <c r="U53" s="107">
        <v>46</v>
      </c>
      <c r="V53" s="107">
        <v>-26.6</v>
      </c>
    </row>
    <row r="54" spans="13:22">
      <c r="M54" s="107" t="s">
        <v>557</v>
      </c>
      <c r="N54" s="109">
        <v>-0.15</v>
      </c>
      <c r="O54" s="110">
        <v>48</v>
      </c>
      <c r="P54" s="107">
        <v>2.6</v>
      </c>
      <c r="Q54" s="110">
        <v>39</v>
      </c>
      <c r="R54" s="107">
        <v>6.6</v>
      </c>
      <c r="S54" s="110">
        <v>48</v>
      </c>
      <c r="T54" s="107">
        <v>9.1999999999999993</v>
      </c>
      <c r="U54" s="107">
        <v>47</v>
      </c>
      <c r="V54" s="107">
        <v>-40.200000000000003</v>
      </c>
    </row>
    <row r="55" spans="13:22">
      <c r="M55" s="107" t="s">
        <v>220</v>
      </c>
      <c r="N55" s="109">
        <v>-0.24</v>
      </c>
      <c r="O55" s="110">
        <v>49</v>
      </c>
      <c r="P55" s="107">
        <v>2.4</v>
      </c>
      <c r="Q55" s="110">
        <v>42</v>
      </c>
      <c r="R55" s="107">
        <v>6.7</v>
      </c>
      <c r="S55" s="110">
        <v>46</v>
      </c>
      <c r="T55" s="107">
        <v>9</v>
      </c>
      <c r="U55" s="107">
        <v>48</v>
      </c>
      <c r="V55" s="107">
        <v>18.5</v>
      </c>
    </row>
    <row r="56" spans="13:22">
      <c r="M56" s="107" t="s">
        <v>558</v>
      </c>
      <c r="N56" s="109">
        <v>-0.27</v>
      </c>
      <c r="O56" s="110">
        <v>50</v>
      </c>
      <c r="P56" s="107">
        <v>2.4</v>
      </c>
      <c r="Q56" s="110">
        <v>41</v>
      </c>
      <c r="R56" s="107">
        <v>5.4</v>
      </c>
      <c r="S56" s="110">
        <v>58</v>
      </c>
      <c r="T56" s="107">
        <v>7.8</v>
      </c>
      <c r="U56" s="107">
        <v>52</v>
      </c>
      <c r="V56" s="107">
        <v>-36.6</v>
      </c>
    </row>
    <row r="57" spans="13:22">
      <c r="M57" s="107" t="s">
        <v>216</v>
      </c>
      <c r="N57" s="109">
        <v>-0.28000000000000003</v>
      </c>
      <c r="O57" s="110">
        <v>51</v>
      </c>
      <c r="P57" s="107">
        <v>2.2999999999999998</v>
      </c>
      <c r="Q57" s="110">
        <v>43</v>
      </c>
      <c r="R57" s="107">
        <v>5.4</v>
      </c>
      <c r="S57" s="110">
        <v>59</v>
      </c>
      <c r="T57" s="107">
        <v>7.7</v>
      </c>
      <c r="U57" s="107">
        <v>56</v>
      </c>
      <c r="V57" s="107">
        <v>-40.799999999999997</v>
      </c>
    </row>
    <row r="58" spans="13:22">
      <c r="M58" s="107" t="s">
        <v>219</v>
      </c>
      <c r="N58" s="109">
        <v>-0.28999999999999998</v>
      </c>
      <c r="O58" s="110">
        <v>52</v>
      </c>
      <c r="P58" s="107">
        <v>1.7</v>
      </c>
      <c r="Q58" s="110">
        <v>59</v>
      </c>
      <c r="R58" s="107">
        <v>6.3</v>
      </c>
      <c r="S58" s="110">
        <v>50</v>
      </c>
      <c r="T58" s="107">
        <v>8</v>
      </c>
      <c r="U58" s="107">
        <v>51</v>
      </c>
      <c r="V58" s="107">
        <v>5.4</v>
      </c>
    </row>
    <row r="59" spans="13:22">
      <c r="M59" s="107" t="s">
        <v>234</v>
      </c>
      <c r="N59" s="109">
        <v>-0.3</v>
      </c>
      <c r="O59" s="110">
        <v>53</v>
      </c>
      <c r="P59" s="107">
        <v>1.8</v>
      </c>
      <c r="Q59" s="110">
        <v>54</v>
      </c>
      <c r="R59" s="107">
        <v>6.2</v>
      </c>
      <c r="S59" s="110">
        <v>53</v>
      </c>
      <c r="T59" s="107">
        <v>8</v>
      </c>
      <c r="U59" s="107">
        <v>50</v>
      </c>
      <c r="V59" s="107">
        <v>-21.2</v>
      </c>
    </row>
    <row r="60" spans="13:22">
      <c r="M60" s="107" t="s">
        <v>208</v>
      </c>
      <c r="N60" s="109">
        <v>-0.33</v>
      </c>
      <c r="O60" s="110">
        <v>54</v>
      </c>
      <c r="P60" s="107">
        <v>1.4</v>
      </c>
      <c r="Q60" s="110">
        <v>65</v>
      </c>
      <c r="R60" s="107">
        <v>6.3</v>
      </c>
      <c r="S60" s="110">
        <v>51</v>
      </c>
      <c r="T60" s="107">
        <v>7.7</v>
      </c>
      <c r="U60" s="107">
        <v>55</v>
      </c>
      <c r="V60" s="107">
        <v>-40.200000000000003</v>
      </c>
    </row>
    <row r="61" spans="13:22">
      <c r="M61" s="107" t="s">
        <v>559</v>
      </c>
      <c r="N61" s="109">
        <v>-0.34</v>
      </c>
      <c r="O61" s="110">
        <v>55</v>
      </c>
      <c r="P61" s="107">
        <v>1.1000000000000001</v>
      </c>
      <c r="Q61" s="110">
        <v>71</v>
      </c>
      <c r="R61" s="107">
        <v>6.2</v>
      </c>
      <c r="S61" s="110">
        <v>52</v>
      </c>
      <c r="T61" s="107">
        <v>7.3</v>
      </c>
      <c r="U61" s="107">
        <v>59</v>
      </c>
      <c r="V61" s="107">
        <v>10.5</v>
      </c>
    </row>
    <row r="62" spans="13:22">
      <c r="M62" s="107" t="s">
        <v>247</v>
      </c>
      <c r="N62" s="109">
        <v>-0.34</v>
      </c>
      <c r="O62" s="110">
        <v>56</v>
      </c>
      <c r="P62" s="107">
        <v>1.8</v>
      </c>
      <c r="Q62" s="110">
        <v>56</v>
      </c>
      <c r="R62" s="107">
        <v>6</v>
      </c>
      <c r="S62" s="110">
        <v>55</v>
      </c>
      <c r="T62" s="107">
        <v>7.8</v>
      </c>
      <c r="U62" s="107">
        <v>54</v>
      </c>
      <c r="V62" s="107">
        <v>-21.1</v>
      </c>
    </row>
    <row r="63" spans="13:22">
      <c r="M63" s="107" t="s">
        <v>213</v>
      </c>
      <c r="N63" s="109">
        <v>-0.35</v>
      </c>
      <c r="O63" s="110">
        <v>57</v>
      </c>
      <c r="P63" s="107">
        <v>2.1</v>
      </c>
      <c r="Q63" s="110">
        <v>46</v>
      </c>
      <c r="R63" s="107">
        <v>5.7</v>
      </c>
      <c r="S63" s="110">
        <v>56</v>
      </c>
      <c r="T63" s="107">
        <v>7.8</v>
      </c>
      <c r="U63" s="107">
        <v>53</v>
      </c>
      <c r="V63" s="107">
        <v>-33.200000000000003</v>
      </c>
    </row>
    <row r="64" spans="13:22">
      <c r="M64" s="107" t="s">
        <v>560</v>
      </c>
      <c r="N64" s="109">
        <v>-0.39</v>
      </c>
      <c r="O64" s="110">
        <v>58</v>
      </c>
      <c r="P64" s="107">
        <v>1.8</v>
      </c>
      <c r="Q64" s="110">
        <v>52</v>
      </c>
      <c r="R64" s="107">
        <v>5.6</v>
      </c>
      <c r="S64" s="110">
        <v>57</v>
      </c>
      <c r="T64" s="107">
        <v>7.5</v>
      </c>
      <c r="U64" s="107">
        <v>58</v>
      </c>
      <c r="V64" s="107">
        <v>-28.2</v>
      </c>
    </row>
    <row r="65" spans="13:22">
      <c r="M65" s="107" t="s">
        <v>238</v>
      </c>
      <c r="N65" s="109">
        <v>-0.42</v>
      </c>
      <c r="O65" s="110">
        <v>59</v>
      </c>
      <c r="P65" s="107">
        <v>1.7</v>
      </c>
      <c r="Q65" s="110">
        <v>58</v>
      </c>
      <c r="R65" s="107">
        <v>5.3</v>
      </c>
      <c r="S65" s="110">
        <v>61</v>
      </c>
      <c r="T65" s="107">
        <v>7</v>
      </c>
      <c r="U65" s="107">
        <v>62</v>
      </c>
      <c r="V65" s="107">
        <v>-14.8</v>
      </c>
    </row>
    <row r="66" spans="13:22">
      <c r="M66" s="107" t="s">
        <v>561</v>
      </c>
      <c r="N66" s="109">
        <v>-0.45</v>
      </c>
      <c r="O66" s="110">
        <v>60</v>
      </c>
      <c r="P66" s="107">
        <v>2</v>
      </c>
      <c r="Q66" s="110">
        <v>49</v>
      </c>
      <c r="R66" s="107">
        <v>5.0999999999999996</v>
      </c>
      <c r="S66" s="110">
        <v>62</v>
      </c>
      <c r="T66" s="107">
        <v>7.1</v>
      </c>
      <c r="U66" s="107">
        <v>60</v>
      </c>
      <c r="V66" s="107">
        <v>-24</v>
      </c>
    </row>
    <row r="67" spans="13:22">
      <c r="M67" s="107" t="s">
        <v>43</v>
      </c>
      <c r="N67" s="109">
        <v>-0.49</v>
      </c>
      <c r="O67" s="110">
        <v>61</v>
      </c>
      <c r="P67" s="107">
        <v>1.5</v>
      </c>
      <c r="Q67" s="110">
        <v>62</v>
      </c>
      <c r="R67" s="107">
        <v>6</v>
      </c>
      <c r="S67" s="110">
        <v>54</v>
      </c>
      <c r="T67" s="107">
        <v>7.5</v>
      </c>
      <c r="U67" s="107">
        <v>57</v>
      </c>
      <c r="V67" s="107">
        <v>12.2</v>
      </c>
    </row>
    <row r="68" spans="13:22">
      <c r="M68" s="107" t="s">
        <v>214</v>
      </c>
      <c r="N68" s="109">
        <v>-0.53</v>
      </c>
      <c r="O68" s="110">
        <v>62</v>
      </c>
      <c r="P68" s="107">
        <v>1.4</v>
      </c>
      <c r="Q68" s="110">
        <v>67</v>
      </c>
      <c r="R68" s="107">
        <v>5</v>
      </c>
      <c r="S68" s="110">
        <v>64</v>
      </c>
      <c r="T68" s="107">
        <v>6.4</v>
      </c>
      <c r="U68" s="107">
        <v>66</v>
      </c>
      <c r="V68" s="107">
        <v>-32.200000000000003</v>
      </c>
    </row>
    <row r="69" spans="13:22">
      <c r="M69" s="107" t="s">
        <v>44</v>
      </c>
      <c r="N69" s="109">
        <v>-0.54</v>
      </c>
      <c r="O69" s="110">
        <v>63</v>
      </c>
      <c r="P69" s="107">
        <v>1.6</v>
      </c>
      <c r="Q69" s="110">
        <v>61</v>
      </c>
      <c r="R69" s="107">
        <v>5.0999999999999996</v>
      </c>
      <c r="S69" s="110">
        <v>63</v>
      </c>
      <c r="T69" s="107">
        <v>6.7</v>
      </c>
      <c r="U69" s="107">
        <v>63</v>
      </c>
      <c r="V69" s="107">
        <v>-34.6</v>
      </c>
    </row>
    <row r="70" spans="13:22">
      <c r="M70" s="107" t="s">
        <v>215</v>
      </c>
      <c r="N70" s="109">
        <v>-0.54</v>
      </c>
      <c r="O70" s="110">
        <v>64</v>
      </c>
      <c r="P70" s="107">
        <v>2</v>
      </c>
      <c r="Q70" s="110">
        <v>48</v>
      </c>
      <c r="R70" s="107">
        <v>5</v>
      </c>
      <c r="S70" s="110">
        <v>65</v>
      </c>
      <c r="T70" s="107">
        <v>7</v>
      </c>
      <c r="U70" s="107">
        <v>61</v>
      </c>
      <c r="V70" s="107">
        <v>-14.3</v>
      </c>
    </row>
    <row r="71" spans="13:22">
      <c r="M71" s="107" t="s">
        <v>51</v>
      </c>
      <c r="N71" s="109">
        <v>-0.56999999999999995</v>
      </c>
      <c r="O71" s="110">
        <v>65</v>
      </c>
      <c r="P71" s="107">
        <v>1.6</v>
      </c>
      <c r="Q71" s="110">
        <v>60</v>
      </c>
      <c r="R71" s="107">
        <v>5</v>
      </c>
      <c r="S71" s="110">
        <v>66</v>
      </c>
      <c r="T71" s="107">
        <v>6.6</v>
      </c>
      <c r="U71" s="107">
        <v>64</v>
      </c>
      <c r="V71" s="107">
        <v>-34.4</v>
      </c>
    </row>
    <row r="72" spans="13:22">
      <c r="M72" s="107" t="s">
        <v>36</v>
      </c>
      <c r="N72" s="109">
        <v>-0.56999999999999995</v>
      </c>
      <c r="O72" s="110">
        <v>66</v>
      </c>
      <c r="P72" s="107">
        <v>1.4</v>
      </c>
      <c r="Q72" s="110">
        <v>69</v>
      </c>
      <c r="R72" s="107">
        <v>4.9000000000000004</v>
      </c>
      <c r="S72" s="110">
        <v>67</v>
      </c>
      <c r="T72" s="107">
        <v>6.3</v>
      </c>
      <c r="U72" s="107">
        <v>67</v>
      </c>
      <c r="V72" s="107">
        <v>-41.7</v>
      </c>
    </row>
    <row r="73" spans="13:22">
      <c r="M73" s="107" t="s">
        <v>48</v>
      </c>
      <c r="N73" s="109">
        <v>-0.62</v>
      </c>
      <c r="O73" s="110">
        <v>67</v>
      </c>
      <c r="P73" s="107">
        <v>2</v>
      </c>
      <c r="Q73" s="110">
        <v>47</v>
      </c>
      <c r="R73" s="107">
        <v>4</v>
      </c>
      <c r="S73" s="110">
        <v>71</v>
      </c>
      <c r="T73" s="107">
        <v>6.1</v>
      </c>
      <c r="U73" s="107">
        <v>68</v>
      </c>
      <c r="V73" s="107">
        <v>-46.7</v>
      </c>
    </row>
    <row r="74" spans="13:22">
      <c r="M74" s="107" t="s">
        <v>41</v>
      </c>
      <c r="N74" s="109">
        <v>-0.64</v>
      </c>
      <c r="O74" s="110">
        <v>68</v>
      </c>
      <c r="P74" s="107">
        <v>1.2</v>
      </c>
      <c r="Q74" s="110">
        <v>70</v>
      </c>
      <c r="R74" s="107">
        <v>5.3</v>
      </c>
      <c r="S74" s="110">
        <v>60</v>
      </c>
      <c r="T74" s="107">
        <v>6.5</v>
      </c>
      <c r="U74" s="107">
        <v>65</v>
      </c>
      <c r="V74" s="107">
        <v>-10.9</v>
      </c>
    </row>
    <row r="75" spans="13:22">
      <c r="M75" s="107" t="s">
        <v>47</v>
      </c>
      <c r="N75" s="109">
        <v>-0.7</v>
      </c>
      <c r="O75" s="110">
        <v>69</v>
      </c>
      <c r="P75" s="107">
        <v>1.8</v>
      </c>
      <c r="Q75" s="110">
        <v>55</v>
      </c>
      <c r="R75" s="107">
        <v>3.9</v>
      </c>
      <c r="S75" s="110">
        <v>72</v>
      </c>
      <c r="T75" s="107">
        <v>5.7</v>
      </c>
      <c r="U75" s="107">
        <v>70</v>
      </c>
      <c r="V75" s="107">
        <v>-26.6</v>
      </c>
    </row>
    <row r="76" spans="13:22">
      <c r="M76" s="107" t="s">
        <v>40</v>
      </c>
      <c r="N76" s="109">
        <v>-0.71</v>
      </c>
      <c r="O76" s="110">
        <v>70</v>
      </c>
      <c r="P76" s="107">
        <v>1.8</v>
      </c>
      <c r="Q76" s="110">
        <v>53</v>
      </c>
      <c r="R76" s="107">
        <v>3.8</v>
      </c>
      <c r="S76" s="110">
        <v>73</v>
      </c>
      <c r="T76" s="107">
        <v>5.7</v>
      </c>
      <c r="U76" s="107">
        <v>71</v>
      </c>
      <c r="V76" s="107">
        <v>-39.9</v>
      </c>
    </row>
    <row r="77" spans="13:22">
      <c r="M77" s="107" t="s">
        <v>378</v>
      </c>
      <c r="N77" s="109">
        <v>-0.73</v>
      </c>
      <c r="O77" s="110">
        <v>71</v>
      </c>
      <c r="P77" s="107">
        <v>1</v>
      </c>
      <c r="Q77" s="110">
        <v>74</v>
      </c>
      <c r="R77" s="107">
        <v>4.7</v>
      </c>
      <c r="S77" s="110">
        <v>68</v>
      </c>
      <c r="T77" s="107">
        <v>5.7</v>
      </c>
      <c r="U77" s="107">
        <v>69</v>
      </c>
      <c r="V77" s="107">
        <v>-13.9</v>
      </c>
    </row>
    <row r="78" spans="13:22">
      <c r="M78" s="107" t="s">
        <v>562</v>
      </c>
      <c r="N78" s="109">
        <v>-0.73</v>
      </c>
      <c r="O78" s="110">
        <v>72</v>
      </c>
      <c r="P78" s="107">
        <v>1.4</v>
      </c>
      <c r="Q78" s="110">
        <v>66</v>
      </c>
      <c r="R78" s="107">
        <v>4.2</v>
      </c>
      <c r="S78" s="110">
        <v>70</v>
      </c>
      <c r="T78" s="107">
        <v>5.6</v>
      </c>
      <c r="U78" s="107">
        <v>72</v>
      </c>
      <c r="V78" s="107">
        <v>-52.9</v>
      </c>
    </row>
    <row r="79" spans="13:22">
      <c r="M79" s="107" t="s">
        <v>42</v>
      </c>
      <c r="N79" s="109">
        <v>-0.81</v>
      </c>
      <c r="O79" s="110">
        <v>73</v>
      </c>
      <c r="P79" s="107">
        <v>1.5</v>
      </c>
      <c r="Q79" s="110">
        <v>63</v>
      </c>
      <c r="R79" s="107">
        <v>3.5</v>
      </c>
      <c r="S79" s="110">
        <v>76</v>
      </c>
      <c r="T79" s="107">
        <v>5</v>
      </c>
      <c r="U79" s="107">
        <v>74</v>
      </c>
      <c r="V79" s="107">
        <v>-27.8</v>
      </c>
    </row>
    <row r="80" spans="13:22">
      <c r="M80" s="107" t="s">
        <v>563</v>
      </c>
      <c r="N80" s="109">
        <v>-0.82</v>
      </c>
      <c r="O80" s="110">
        <v>74</v>
      </c>
      <c r="P80" s="107">
        <v>1</v>
      </c>
      <c r="Q80" s="110">
        <v>72</v>
      </c>
      <c r="R80" s="107">
        <v>4.3</v>
      </c>
      <c r="S80" s="110">
        <v>69</v>
      </c>
      <c r="T80" s="107">
        <v>5.3</v>
      </c>
      <c r="U80" s="107">
        <v>73</v>
      </c>
      <c r="V80" s="107">
        <v>1.1000000000000001</v>
      </c>
    </row>
    <row r="81" spans="13:22">
      <c r="M81" s="107" t="s">
        <v>239</v>
      </c>
      <c r="N81" s="109">
        <v>-0.87</v>
      </c>
      <c r="O81" s="110">
        <v>75</v>
      </c>
      <c r="P81" s="107">
        <v>0.7</v>
      </c>
      <c r="Q81" s="110">
        <v>77</v>
      </c>
      <c r="R81" s="107">
        <v>3.8</v>
      </c>
      <c r="S81" s="110">
        <v>74</v>
      </c>
      <c r="T81" s="107">
        <v>4.5</v>
      </c>
      <c r="U81" s="107">
        <v>76</v>
      </c>
      <c r="V81" s="107">
        <v>-35.1</v>
      </c>
    </row>
    <row r="82" spans="13:22">
      <c r="M82" s="107" t="s">
        <v>235</v>
      </c>
      <c r="N82" s="109">
        <v>-0.9</v>
      </c>
      <c r="O82" s="110">
        <v>76</v>
      </c>
      <c r="P82" s="107">
        <v>1</v>
      </c>
      <c r="Q82" s="110">
        <v>75</v>
      </c>
      <c r="R82" s="107">
        <v>3.7</v>
      </c>
      <c r="S82" s="110">
        <v>75</v>
      </c>
      <c r="T82" s="107">
        <v>4.7</v>
      </c>
      <c r="U82" s="107">
        <v>75</v>
      </c>
      <c r="V82" s="107">
        <v>-5.8</v>
      </c>
    </row>
    <row r="83" spans="13:22">
      <c r="M83" s="107" t="s">
        <v>364</v>
      </c>
      <c r="N83" s="109">
        <v>-0.94</v>
      </c>
      <c r="O83" s="110">
        <v>77</v>
      </c>
      <c r="P83" s="107">
        <v>0.9</v>
      </c>
      <c r="Q83" s="110">
        <v>76</v>
      </c>
      <c r="R83" s="107">
        <v>2.9</v>
      </c>
      <c r="S83" s="110">
        <v>77</v>
      </c>
      <c r="T83" s="107">
        <v>3.8</v>
      </c>
      <c r="U83" s="107">
        <v>77</v>
      </c>
      <c r="V83" s="107">
        <v>-58</v>
      </c>
    </row>
    <row r="84" spans="13:22">
      <c r="M84" s="107" t="s">
        <v>564</v>
      </c>
      <c r="N84" s="109">
        <v>-1.02</v>
      </c>
      <c r="O84" s="110">
        <v>78</v>
      </c>
      <c r="P84" s="107">
        <v>0.5</v>
      </c>
      <c r="Q84" s="110">
        <v>78</v>
      </c>
      <c r="R84" s="107">
        <v>2.2000000000000002</v>
      </c>
      <c r="S84" s="110">
        <v>78</v>
      </c>
      <c r="T84" s="107">
        <v>2.8</v>
      </c>
      <c r="U84" s="107">
        <v>78</v>
      </c>
      <c r="V84" s="107">
        <v>-48</v>
      </c>
    </row>
    <row r="86" spans="13:22">
      <c r="M86" s="111" t="s">
        <v>1</v>
      </c>
      <c r="N86" s="111"/>
      <c r="O86" s="111"/>
      <c r="P86" s="111">
        <v>3.3</v>
      </c>
      <c r="Q86" s="111"/>
      <c r="R86" s="111">
        <v>7.8</v>
      </c>
      <c r="S86" s="111"/>
      <c r="T86" s="111">
        <v>11.1</v>
      </c>
      <c r="U86" s="111"/>
      <c r="V86" s="111">
        <v>-23.5</v>
      </c>
    </row>
    <row r="87" spans="13:22">
      <c r="M87" s="245" t="s">
        <v>566</v>
      </c>
      <c r="N87" s="245"/>
      <c r="O87" s="245"/>
      <c r="P87" s="245"/>
      <c r="Q87" s="245"/>
      <c r="R87" s="245"/>
      <c r="S87" s="245"/>
      <c r="T87" s="245"/>
      <c r="U87" s="245"/>
      <c r="V87" s="245"/>
    </row>
  </sheetData>
  <mergeCells count="12">
    <mergeCell ref="M87:V87"/>
    <mergeCell ref="B3:E3"/>
    <mergeCell ref="C4:E4"/>
    <mergeCell ref="B22:E22"/>
    <mergeCell ref="G3:K3"/>
    <mergeCell ref="G22:K22"/>
    <mergeCell ref="H4:K4"/>
    <mergeCell ref="N5:O5"/>
    <mergeCell ref="P5:Q5"/>
    <mergeCell ref="R5:S5"/>
    <mergeCell ref="T5:V5"/>
    <mergeCell ref="M4:V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31"/>
  <sheetViews>
    <sheetView workbookViewId="0">
      <selection activeCell="G15" sqref="G15"/>
    </sheetView>
  </sheetViews>
  <sheetFormatPr defaultColWidth="11" defaultRowHeight="15.6"/>
  <cols>
    <col min="2" max="2" width="19.09765625" customWidth="1"/>
    <col min="8" max="8" width="20.59765625" customWidth="1"/>
    <col min="12" max="12" width="10.8984375" customWidth="1"/>
    <col min="17" max="17" width="24" customWidth="1"/>
  </cols>
  <sheetData>
    <row r="3" spans="2:25">
      <c r="B3" s="264" t="s">
        <v>140</v>
      </c>
      <c r="C3" s="264"/>
      <c r="D3" s="264"/>
      <c r="E3" s="264"/>
      <c r="H3" s="264" t="s">
        <v>574</v>
      </c>
      <c r="I3" s="264"/>
      <c r="J3" s="264"/>
      <c r="K3" s="264"/>
    </row>
    <row r="4" spans="2:25">
      <c r="B4" s="1"/>
      <c r="C4" s="265" t="s">
        <v>80</v>
      </c>
      <c r="D4" s="265"/>
      <c r="E4" s="265"/>
      <c r="H4" s="1"/>
      <c r="I4" s="265" t="s">
        <v>186</v>
      </c>
      <c r="J4" s="265"/>
      <c r="K4" s="265"/>
    </row>
    <row r="5" spans="2:25" ht="42" customHeight="1">
      <c r="B5" s="2" t="s">
        <v>6</v>
      </c>
      <c r="C5" s="3" t="s">
        <v>141</v>
      </c>
      <c r="D5" s="3" t="s">
        <v>142</v>
      </c>
      <c r="E5" s="3" t="s">
        <v>143</v>
      </c>
      <c r="H5" s="2" t="s">
        <v>6</v>
      </c>
      <c r="I5" s="3" t="s">
        <v>195</v>
      </c>
      <c r="J5" s="3" t="s">
        <v>196</v>
      </c>
      <c r="K5" s="8" t="s">
        <v>3</v>
      </c>
      <c r="Q5" s="12" t="s">
        <v>2</v>
      </c>
      <c r="R5" s="12" t="s">
        <v>54</v>
      </c>
      <c r="S5" s="12" t="s">
        <v>144</v>
      </c>
      <c r="T5" s="12" t="s">
        <v>145</v>
      </c>
      <c r="U5" s="26" t="s">
        <v>146</v>
      </c>
      <c r="V5" s="12" t="s">
        <v>147</v>
      </c>
      <c r="W5" s="26" t="s">
        <v>148</v>
      </c>
      <c r="X5" s="26" t="s">
        <v>149</v>
      </c>
      <c r="Y5" s="26" t="s">
        <v>150</v>
      </c>
    </row>
    <row r="6" spans="2:25">
      <c r="B6" s="24" t="s">
        <v>8</v>
      </c>
      <c r="C6" s="31">
        <v>0.27792915531335149</v>
      </c>
      <c r="D6" s="30">
        <v>9.264305177111716E-2</v>
      </c>
      <c r="E6" s="30">
        <v>0.37057220708446864</v>
      </c>
      <c r="H6" s="66" t="s">
        <v>190</v>
      </c>
      <c r="I6" s="29">
        <v>53.5</v>
      </c>
      <c r="J6" s="68">
        <v>53.3</v>
      </c>
      <c r="K6" s="30">
        <f t="shared" ref="K6:K13" si="0">(J6-I6)/I6</f>
        <v>-3.7383177570093989E-3</v>
      </c>
      <c r="L6" s="42" t="s">
        <v>572</v>
      </c>
      <c r="Q6" s="14" t="s">
        <v>8</v>
      </c>
      <c r="R6" s="15">
        <v>2523</v>
      </c>
      <c r="S6" s="15">
        <v>2525</v>
      </c>
      <c r="T6" s="53">
        <v>1835</v>
      </c>
      <c r="U6" s="53">
        <v>510</v>
      </c>
      <c r="V6" s="53">
        <v>170</v>
      </c>
      <c r="W6" s="54">
        <f t="shared" ref="W6:W26" si="1">U6/T6</f>
        <v>0.27792915531335149</v>
      </c>
      <c r="X6" s="54">
        <f t="shared" ref="X6:X26" si="2">V6/T6</f>
        <v>9.264305177111716E-2</v>
      </c>
      <c r="Y6" s="54">
        <f t="shared" ref="Y6:Y26" si="3">(U6+V6)/T6</f>
        <v>0.37057220708446864</v>
      </c>
    </row>
    <row r="7" spans="2:25">
      <c r="B7" s="24" t="s">
        <v>9</v>
      </c>
      <c r="C7" s="30">
        <v>0.20693391115926327</v>
      </c>
      <c r="D7" s="30">
        <v>0.1646803900325027</v>
      </c>
      <c r="E7" s="30">
        <v>0.37161430119176597</v>
      </c>
      <c r="H7" s="66" t="s">
        <v>189</v>
      </c>
      <c r="I7" s="29">
        <v>49.4</v>
      </c>
      <c r="J7" s="67">
        <v>50.6</v>
      </c>
      <c r="K7" s="30">
        <f t="shared" si="0"/>
        <v>2.4291497975708561E-2</v>
      </c>
      <c r="L7" s="42" t="s">
        <v>571</v>
      </c>
      <c r="Q7" s="14" t="s">
        <v>9</v>
      </c>
      <c r="R7" s="15">
        <v>6347</v>
      </c>
      <c r="S7" s="15">
        <v>6345</v>
      </c>
      <c r="T7" s="53">
        <v>4615</v>
      </c>
      <c r="U7" s="53">
        <v>955</v>
      </c>
      <c r="V7" s="53">
        <v>760</v>
      </c>
      <c r="W7" s="55">
        <f t="shared" si="1"/>
        <v>0.20693391115926327</v>
      </c>
      <c r="X7" s="55">
        <f t="shared" si="2"/>
        <v>0.1646803900325027</v>
      </c>
      <c r="Y7" s="55">
        <f t="shared" si="3"/>
        <v>0.37161430119176597</v>
      </c>
    </row>
    <row r="8" spans="2:25">
      <c r="B8" s="24" t="s">
        <v>13</v>
      </c>
      <c r="C8" s="30">
        <v>0.21995926680244399</v>
      </c>
      <c r="D8" s="30">
        <v>0.15885947046843177</v>
      </c>
      <c r="E8" s="30">
        <v>0.37881873727087578</v>
      </c>
      <c r="H8" s="66" t="s">
        <v>193</v>
      </c>
      <c r="I8" s="29">
        <v>47.6</v>
      </c>
      <c r="J8" s="67">
        <v>49.2</v>
      </c>
      <c r="K8" s="30">
        <f t="shared" si="0"/>
        <v>3.3613445378151287E-2</v>
      </c>
      <c r="L8" s="42" t="s">
        <v>570</v>
      </c>
      <c r="Q8" s="14" t="s">
        <v>13</v>
      </c>
      <c r="R8" s="15">
        <v>6766</v>
      </c>
      <c r="S8" s="15">
        <v>6765</v>
      </c>
      <c r="T8" s="53">
        <v>4910</v>
      </c>
      <c r="U8" s="53">
        <v>1080</v>
      </c>
      <c r="V8" s="53">
        <v>780</v>
      </c>
      <c r="W8" s="54">
        <f t="shared" si="1"/>
        <v>0.21995926680244399</v>
      </c>
      <c r="X8" s="54">
        <f t="shared" si="2"/>
        <v>0.15885947046843177</v>
      </c>
      <c r="Y8" s="54">
        <f t="shared" si="3"/>
        <v>0.37881873727087578</v>
      </c>
    </row>
    <row r="9" spans="2:25">
      <c r="B9" s="24" t="s">
        <v>12</v>
      </c>
      <c r="C9" s="30">
        <v>0.21480804387568556</v>
      </c>
      <c r="D9" s="30">
        <v>0.18921389396709323</v>
      </c>
      <c r="E9" s="30">
        <v>0.40402193784277879</v>
      </c>
      <c r="H9" s="66" t="s">
        <v>187</v>
      </c>
      <c r="I9" s="29">
        <v>49.6</v>
      </c>
      <c r="J9" s="71">
        <v>47.8</v>
      </c>
      <c r="K9" s="30">
        <f t="shared" si="0"/>
        <v>-3.6290322580645247E-2</v>
      </c>
      <c r="L9" s="42" t="s">
        <v>501</v>
      </c>
      <c r="Q9" s="14" t="s">
        <v>12</v>
      </c>
      <c r="R9" s="15">
        <v>7691</v>
      </c>
      <c r="S9" s="15">
        <v>7690</v>
      </c>
      <c r="T9" s="53">
        <v>5470</v>
      </c>
      <c r="U9" s="53">
        <v>1175</v>
      </c>
      <c r="V9" s="53">
        <v>1035</v>
      </c>
      <c r="W9" s="54">
        <f t="shared" si="1"/>
        <v>0.21480804387568556</v>
      </c>
      <c r="X9" s="54">
        <f t="shared" si="2"/>
        <v>0.18921389396709323</v>
      </c>
      <c r="Y9" s="54">
        <f t="shared" si="3"/>
        <v>0.40402193784277879</v>
      </c>
    </row>
    <row r="10" spans="2:25">
      <c r="B10" s="24" t="s">
        <v>14</v>
      </c>
      <c r="C10" s="30">
        <v>0.25145067698259188</v>
      </c>
      <c r="D10" s="30">
        <v>0.16827852998065765</v>
      </c>
      <c r="E10" s="30">
        <v>0.4197292069632495</v>
      </c>
      <c r="H10" s="66" t="s">
        <v>192</v>
      </c>
      <c r="I10" s="29">
        <v>45.1</v>
      </c>
      <c r="J10" s="71">
        <v>45.9</v>
      </c>
      <c r="K10" s="30">
        <f t="shared" si="0"/>
        <v>1.7738359201773773E-2</v>
      </c>
      <c r="L10" s="42" t="s">
        <v>425</v>
      </c>
      <c r="Q10" s="14" t="s">
        <v>14</v>
      </c>
      <c r="R10" s="15">
        <v>3667</v>
      </c>
      <c r="S10" s="15">
        <v>3665</v>
      </c>
      <c r="T10" s="53">
        <v>2585</v>
      </c>
      <c r="U10" s="53">
        <v>650</v>
      </c>
      <c r="V10" s="53">
        <v>435</v>
      </c>
      <c r="W10" s="54">
        <f t="shared" si="1"/>
        <v>0.25145067698259188</v>
      </c>
      <c r="X10" s="54">
        <f t="shared" si="2"/>
        <v>0.16827852998065765</v>
      </c>
      <c r="Y10" s="54">
        <f t="shared" si="3"/>
        <v>0.4197292069632495</v>
      </c>
    </row>
    <row r="11" spans="2:25">
      <c r="B11" s="24" t="s">
        <v>24</v>
      </c>
      <c r="C11" s="30">
        <v>0.26252505010020039</v>
      </c>
      <c r="D11" s="30">
        <v>0.15831663326653306</v>
      </c>
      <c r="E11" s="30">
        <v>0.42084168336673344</v>
      </c>
      <c r="H11" s="66" t="s">
        <v>191</v>
      </c>
      <c r="I11" s="29">
        <v>42.1</v>
      </c>
      <c r="J11" s="67">
        <v>43.6</v>
      </c>
      <c r="K11" s="30">
        <f t="shared" si="0"/>
        <v>3.5629453681710214E-2</v>
      </c>
      <c r="L11" s="42" t="s">
        <v>569</v>
      </c>
      <c r="Q11" s="14" t="s">
        <v>24</v>
      </c>
      <c r="R11" s="15">
        <v>3556</v>
      </c>
      <c r="S11" s="15">
        <v>3555</v>
      </c>
      <c r="T11" s="53">
        <v>2495</v>
      </c>
      <c r="U11" s="53">
        <v>655</v>
      </c>
      <c r="V11" s="53">
        <v>395</v>
      </c>
      <c r="W11" s="54">
        <f t="shared" si="1"/>
        <v>0.26252505010020039</v>
      </c>
      <c r="X11" s="54">
        <f t="shared" si="2"/>
        <v>0.15831663326653306</v>
      </c>
      <c r="Y11" s="54">
        <f t="shared" si="3"/>
        <v>0.42084168336673344</v>
      </c>
    </row>
    <row r="12" spans="2:25">
      <c r="B12" s="24" t="s">
        <v>10</v>
      </c>
      <c r="C12" s="30">
        <v>0.22284794851166534</v>
      </c>
      <c r="D12" s="30">
        <v>0.22325020112630731</v>
      </c>
      <c r="E12" s="30">
        <v>0.44609814963797267</v>
      </c>
      <c r="H12" s="66" t="s">
        <v>194</v>
      </c>
      <c r="I12" s="29">
        <v>43.7</v>
      </c>
      <c r="J12" s="67">
        <v>43</v>
      </c>
      <c r="K12" s="30">
        <f t="shared" si="0"/>
        <v>-1.6018306636155669E-2</v>
      </c>
      <c r="L12" s="42" t="s">
        <v>568</v>
      </c>
      <c r="Q12" s="14" t="s">
        <v>10</v>
      </c>
      <c r="R12" s="15">
        <v>17987</v>
      </c>
      <c r="S12" s="15">
        <v>17985</v>
      </c>
      <c r="T12" s="53">
        <v>12430</v>
      </c>
      <c r="U12" s="53">
        <v>2770</v>
      </c>
      <c r="V12" s="53">
        <v>2775</v>
      </c>
      <c r="W12" s="56">
        <f t="shared" si="1"/>
        <v>0.22284794851166534</v>
      </c>
      <c r="X12" s="56">
        <f t="shared" si="2"/>
        <v>0.22325020112630731</v>
      </c>
      <c r="Y12" s="56">
        <f t="shared" si="3"/>
        <v>0.44609814963797267</v>
      </c>
    </row>
    <row r="13" spans="2:25">
      <c r="B13" s="24" t="s">
        <v>26</v>
      </c>
      <c r="C13" s="30">
        <v>0.21117166212534061</v>
      </c>
      <c r="D13" s="30">
        <v>0.23841961852861035</v>
      </c>
      <c r="E13" s="30">
        <v>0.44959128065395093</v>
      </c>
      <c r="H13" s="66" t="s">
        <v>188</v>
      </c>
      <c r="I13" s="29">
        <v>42.3</v>
      </c>
      <c r="J13" s="71">
        <v>41.7</v>
      </c>
      <c r="K13" s="30">
        <f t="shared" si="0"/>
        <v>-1.4184397163120433E-2</v>
      </c>
      <c r="L13" s="42" t="s">
        <v>567</v>
      </c>
      <c r="Q13" s="14" t="s">
        <v>26</v>
      </c>
      <c r="R13" s="15">
        <v>5284</v>
      </c>
      <c r="S13" s="15">
        <v>5285</v>
      </c>
      <c r="T13" s="53">
        <v>3670</v>
      </c>
      <c r="U13" s="53">
        <v>775</v>
      </c>
      <c r="V13" s="53">
        <v>875</v>
      </c>
      <c r="W13" s="54">
        <f t="shared" si="1"/>
        <v>0.21117166212534061</v>
      </c>
      <c r="X13" s="54">
        <f t="shared" si="2"/>
        <v>0.23841961852861035</v>
      </c>
      <c r="Y13" s="54">
        <f t="shared" si="3"/>
        <v>0.44959128065395093</v>
      </c>
    </row>
    <row r="14" spans="2:25">
      <c r="B14" s="24" t="s">
        <v>17</v>
      </c>
      <c r="C14" s="30">
        <v>0.24331550802139038</v>
      </c>
      <c r="D14" s="30">
        <v>0.21925133689839571</v>
      </c>
      <c r="E14" s="30">
        <v>0.46256684491978611</v>
      </c>
      <c r="H14" s="113"/>
      <c r="I14" s="32"/>
      <c r="J14" s="71"/>
      <c r="K14" s="45"/>
      <c r="Q14" s="14" t="s">
        <v>17</v>
      </c>
      <c r="R14" s="15">
        <v>2736</v>
      </c>
      <c r="S14" s="15">
        <v>2740</v>
      </c>
      <c r="T14" s="53">
        <v>1870</v>
      </c>
      <c r="U14" s="53">
        <v>455</v>
      </c>
      <c r="V14" s="53">
        <v>410</v>
      </c>
      <c r="W14" s="56">
        <f t="shared" si="1"/>
        <v>0.24331550802139038</v>
      </c>
      <c r="X14" s="56">
        <f t="shared" si="2"/>
        <v>0.21925133689839571</v>
      </c>
      <c r="Y14" s="56">
        <f t="shared" si="3"/>
        <v>0.46256684491978611</v>
      </c>
    </row>
    <row r="15" spans="2:25">
      <c r="B15" s="24" t="s">
        <v>11</v>
      </c>
      <c r="C15" s="30">
        <v>0.23571428571428571</v>
      </c>
      <c r="D15" s="30">
        <v>0.22857142857142856</v>
      </c>
      <c r="E15" s="30">
        <v>0.4642857142857143</v>
      </c>
      <c r="H15" s="52" t="s">
        <v>28</v>
      </c>
      <c r="I15" s="65">
        <v>45.1</v>
      </c>
      <c r="J15" s="68">
        <v>45</v>
      </c>
      <c r="K15" s="43">
        <f>(J15-I15)/I15</f>
        <v>-2.2172949002217607E-3</v>
      </c>
      <c r="L15" s="42" t="s">
        <v>573</v>
      </c>
      <c r="Q15" s="14" t="s">
        <v>11</v>
      </c>
      <c r="R15" s="15">
        <v>1020</v>
      </c>
      <c r="S15" s="15">
        <v>1020</v>
      </c>
      <c r="T15" s="53">
        <v>700</v>
      </c>
      <c r="U15" s="53">
        <v>165</v>
      </c>
      <c r="V15" s="53">
        <v>160</v>
      </c>
      <c r="W15" s="56">
        <f t="shared" si="1"/>
        <v>0.23571428571428571</v>
      </c>
      <c r="X15" s="56">
        <f t="shared" si="2"/>
        <v>0.22857142857142856</v>
      </c>
      <c r="Y15" s="56">
        <f t="shared" si="3"/>
        <v>0.4642857142857143</v>
      </c>
    </row>
    <row r="16" spans="2:25">
      <c r="B16" s="24" t="s">
        <v>16</v>
      </c>
      <c r="C16" s="30">
        <v>0.2153316106804479</v>
      </c>
      <c r="D16" s="30">
        <v>0.27562446167097332</v>
      </c>
      <c r="E16" s="30">
        <v>0.49095607235142119</v>
      </c>
      <c r="H16" s="245" t="s">
        <v>79</v>
      </c>
      <c r="I16" s="245"/>
      <c r="J16" s="245"/>
      <c r="K16" s="245"/>
      <c r="Q16" s="14" t="s">
        <v>16</v>
      </c>
      <c r="R16" s="15">
        <v>8918</v>
      </c>
      <c r="S16" s="15">
        <v>8620</v>
      </c>
      <c r="T16" s="53">
        <v>5805</v>
      </c>
      <c r="U16" s="53">
        <v>1250</v>
      </c>
      <c r="V16" s="53">
        <v>1600</v>
      </c>
      <c r="W16" s="56">
        <f t="shared" si="1"/>
        <v>0.2153316106804479</v>
      </c>
      <c r="X16" s="56">
        <f t="shared" si="2"/>
        <v>0.27562446167097332</v>
      </c>
      <c r="Y16" s="56">
        <f t="shared" si="3"/>
        <v>0.49095607235142119</v>
      </c>
    </row>
    <row r="17" spans="2:25">
      <c r="B17" s="24" t="s">
        <v>19</v>
      </c>
      <c r="C17" s="30">
        <v>0.22272215973003376</v>
      </c>
      <c r="D17" s="30">
        <v>0.28121484814398201</v>
      </c>
      <c r="E17" s="30">
        <v>0.50393700787401574</v>
      </c>
      <c r="Q17" s="14" t="s">
        <v>19</v>
      </c>
      <c r="R17" s="15">
        <v>13382</v>
      </c>
      <c r="S17" s="15">
        <v>13380</v>
      </c>
      <c r="T17" s="53">
        <v>8890</v>
      </c>
      <c r="U17" s="53">
        <v>1980</v>
      </c>
      <c r="V17" s="53">
        <v>2500</v>
      </c>
      <c r="W17" s="56">
        <f t="shared" si="1"/>
        <v>0.22272215973003376</v>
      </c>
      <c r="X17" s="56">
        <f t="shared" si="2"/>
        <v>0.28121484814398201</v>
      </c>
      <c r="Y17" s="56">
        <f t="shared" si="3"/>
        <v>0.50393700787401574</v>
      </c>
    </row>
    <row r="18" spans="2:25">
      <c r="B18" s="24" t="s">
        <v>15</v>
      </c>
      <c r="C18" s="30">
        <v>0.24510352546166761</v>
      </c>
      <c r="D18" s="30">
        <v>0.2607722439843313</v>
      </c>
      <c r="E18" s="30">
        <v>0.50587576944599888</v>
      </c>
      <c r="Q18" s="14" t="s">
        <v>15</v>
      </c>
      <c r="R18" s="15">
        <v>26944</v>
      </c>
      <c r="S18" s="15">
        <v>26940</v>
      </c>
      <c r="T18" s="53">
        <v>17870</v>
      </c>
      <c r="U18" s="53">
        <v>4380</v>
      </c>
      <c r="V18" s="53">
        <v>4660</v>
      </c>
      <c r="W18" s="56">
        <f t="shared" si="1"/>
        <v>0.24510352546166761</v>
      </c>
      <c r="X18" s="56">
        <f t="shared" si="2"/>
        <v>0.2607722439843313</v>
      </c>
      <c r="Y18" s="56">
        <f t="shared" si="3"/>
        <v>0.50587576944599888</v>
      </c>
    </row>
    <row r="19" spans="2:25">
      <c r="B19" s="24" t="s">
        <v>18</v>
      </c>
      <c r="C19" s="30">
        <v>0.2097560975609756</v>
      </c>
      <c r="D19" s="30">
        <v>0.31658536585365854</v>
      </c>
      <c r="E19" s="30">
        <v>0.52634146341463417</v>
      </c>
      <c r="Q19" s="14" t="s">
        <v>18</v>
      </c>
      <c r="R19" s="15">
        <v>15667</v>
      </c>
      <c r="S19" s="15">
        <v>15670</v>
      </c>
      <c r="T19" s="53">
        <v>10250</v>
      </c>
      <c r="U19" s="53">
        <v>2150</v>
      </c>
      <c r="V19" s="53">
        <v>3245</v>
      </c>
      <c r="W19" s="56">
        <f t="shared" si="1"/>
        <v>0.2097560975609756</v>
      </c>
      <c r="X19" s="56">
        <f t="shared" si="2"/>
        <v>0.31658536585365854</v>
      </c>
      <c r="Y19" s="56">
        <f t="shared" si="3"/>
        <v>0.52634146341463417</v>
      </c>
    </row>
    <row r="20" spans="2:25">
      <c r="B20" s="24" t="s">
        <v>21</v>
      </c>
      <c r="C20" s="45">
        <v>0.22160148975791433</v>
      </c>
      <c r="D20" s="30">
        <v>0.32122905027932963</v>
      </c>
      <c r="E20" s="30">
        <v>0.54283054003724396</v>
      </c>
      <c r="Q20" s="14" t="s">
        <v>21</v>
      </c>
      <c r="R20" s="15">
        <v>8286</v>
      </c>
      <c r="S20" s="15">
        <v>8290</v>
      </c>
      <c r="T20" s="53">
        <v>5370</v>
      </c>
      <c r="U20" s="53">
        <v>1190</v>
      </c>
      <c r="V20" s="53">
        <v>1725</v>
      </c>
      <c r="W20" s="56">
        <f t="shared" si="1"/>
        <v>0.22160148975791433</v>
      </c>
      <c r="X20" s="56">
        <f t="shared" si="2"/>
        <v>0.32122905027932963</v>
      </c>
      <c r="Y20" s="56">
        <f t="shared" si="3"/>
        <v>0.54283054003724396</v>
      </c>
    </row>
    <row r="21" spans="2:25">
      <c r="B21" s="24" t="s">
        <v>22</v>
      </c>
      <c r="C21" s="30">
        <v>0.18139534883720931</v>
      </c>
      <c r="D21" s="30">
        <v>0.36279069767441863</v>
      </c>
      <c r="E21" s="30">
        <v>0.54418604651162794</v>
      </c>
      <c r="Q21" s="14" t="s">
        <v>22</v>
      </c>
      <c r="R21" s="15">
        <v>3328</v>
      </c>
      <c r="S21" s="15">
        <v>3325</v>
      </c>
      <c r="T21" s="53">
        <v>2150</v>
      </c>
      <c r="U21" s="53">
        <v>390</v>
      </c>
      <c r="V21" s="53">
        <v>780</v>
      </c>
      <c r="W21" s="56">
        <f t="shared" si="1"/>
        <v>0.18139534883720931</v>
      </c>
      <c r="X21" s="56">
        <f t="shared" si="2"/>
        <v>0.36279069767441863</v>
      </c>
      <c r="Y21" s="56">
        <f t="shared" si="3"/>
        <v>0.54418604651162794</v>
      </c>
    </row>
    <row r="22" spans="2:25">
      <c r="B22" s="24" t="s">
        <v>25</v>
      </c>
      <c r="C22" s="30">
        <v>0.22756410256410256</v>
      </c>
      <c r="D22" s="30">
        <v>0.32051282051282054</v>
      </c>
      <c r="E22" s="30">
        <v>0.54807692307692313</v>
      </c>
      <c r="Q22" s="14" t="s">
        <v>25</v>
      </c>
      <c r="R22" s="15">
        <v>2439</v>
      </c>
      <c r="S22" s="15">
        <v>2440</v>
      </c>
      <c r="T22" s="53">
        <v>1560</v>
      </c>
      <c r="U22" s="53">
        <v>355</v>
      </c>
      <c r="V22" s="53">
        <v>500</v>
      </c>
      <c r="W22" s="56">
        <f t="shared" si="1"/>
        <v>0.22756410256410256</v>
      </c>
      <c r="X22" s="56">
        <f t="shared" si="2"/>
        <v>0.32051282051282054</v>
      </c>
      <c r="Y22" s="56">
        <f t="shared" si="3"/>
        <v>0.54807692307692313</v>
      </c>
    </row>
    <row r="23" spans="2:25">
      <c r="B23" s="24" t="s">
        <v>23</v>
      </c>
      <c r="C23" s="30">
        <v>0.21571330117160578</v>
      </c>
      <c r="D23" s="30">
        <v>0.42591316333563062</v>
      </c>
      <c r="E23" s="30">
        <v>0.64162646450723637</v>
      </c>
      <c r="Q23" s="14" t="s">
        <v>23</v>
      </c>
      <c r="R23" s="15">
        <v>11915</v>
      </c>
      <c r="S23" s="15">
        <v>11915</v>
      </c>
      <c r="T23" s="53">
        <v>7255</v>
      </c>
      <c r="U23" s="53">
        <v>1565</v>
      </c>
      <c r="V23" s="53">
        <v>3090</v>
      </c>
      <c r="W23" s="56">
        <f t="shared" si="1"/>
        <v>0.21571330117160578</v>
      </c>
      <c r="X23" s="56">
        <f t="shared" si="2"/>
        <v>0.42591316333563062</v>
      </c>
      <c r="Y23" s="56">
        <f t="shared" si="3"/>
        <v>0.64162646450723637</v>
      </c>
    </row>
    <row r="24" spans="2:25">
      <c r="B24" s="24" t="s">
        <v>20</v>
      </c>
      <c r="C24" s="30">
        <v>0.25032092426187419</v>
      </c>
      <c r="D24" s="30">
        <v>0.45571245186136072</v>
      </c>
      <c r="E24" s="30">
        <v>0.70603337612323491</v>
      </c>
      <c r="Q24" s="14" t="s">
        <v>20</v>
      </c>
      <c r="R24" s="15">
        <v>13285</v>
      </c>
      <c r="S24" s="15">
        <v>13285</v>
      </c>
      <c r="T24" s="53">
        <v>7790</v>
      </c>
      <c r="U24" s="53">
        <v>1950</v>
      </c>
      <c r="V24" s="53">
        <v>3550</v>
      </c>
      <c r="W24" s="56">
        <f t="shared" si="1"/>
        <v>0.25032092426187419</v>
      </c>
      <c r="X24" s="56">
        <f t="shared" si="2"/>
        <v>0.45571245186136072</v>
      </c>
      <c r="Y24" s="56">
        <f t="shared" si="3"/>
        <v>0.70603337612323491</v>
      </c>
    </row>
    <row r="25" spans="2:25">
      <c r="B25" s="24"/>
      <c r="C25" s="30"/>
      <c r="D25" s="30"/>
      <c r="E25" s="30"/>
      <c r="Q25" s="27" t="s">
        <v>27</v>
      </c>
      <c r="R25" s="57">
        <f>SUM(R6:R24)</f>
        <v>161741</v>
      </c>
      <c r="S25" s="57">
        <f>SUM(S6:S24)</f>
        <v>161440</v>
      </c>
      <c r="T25" s="57">
        <f>SUM(T6:T24)</f>
        <v>107520</v>
      </c>
      <c r="U25" s="57">
        <f>SUM(U6:U24)</f>
        <v>24400</v>
      </c>
      <c r="V25" s="57">
        <f>SUM(V6:V24)</f>
        <v>29445</v>
      </c>
      <c r="W25" s="58">
        <f t="shared" si="1"/>
        <v>0.22693452380952381</v>
      </c>
      <c r="X25" s="58">
        <f t="shared" si="2"/>
        <v>0.2738560267857143</v>
      </c>
      <c r="Y25" s="58">
        <f t="shared" si="3"/>
        <v>0.50079055059523814</v>
      </c>
    </row>
    <row r="26" spans="2:25">
      <c r="B26" s="52" t="s">
        <v>27</v>
      </c>
      <c r="C26" s="31">
        <v>0.22693452380952381</v>
      </c>
      <c r="D26" s="31">
        <v>0.2738560267857143</v>
      </c>
      <c r="E26" s="31">
        <v>0.50079055059523814</v>
      </c>
      <c r="Q26" s="59" t="s">
        <v>28</v>
      </c>
      <c r="R26" s="60">
        <v>4400057</v>
      </c>
      <c r="S26" s="60">
        <v>4400055</v>
      </c>
      <c r="T26" s="61">
        <v>3033985</v>
      </c>
      <c r="U26" s="61">
        <v>677360</v>
      </c>
      <c r="V26" s="61">
        <v>688715</v>
      </c>
      <c r="W26" s="62">
        <f t="shared" si="1"/>
        <v>0.22325753093703496</v>
      </c>
      <c r="X26" s="62">
        <f t="shared" si="2"/>
        <v>0.22700013348780565</v>
      </c>
      <c r="Y26" s="62">
        <f t="shared" si="3"/>
        <v>0.45025766442484061</v>
      </c>
    </row>
    <row r="27" spans="2:25">
      <c r="B27" s="24" t="s">
        <v>28</v>
      </c>
      <c r="C27" s="31">
        <v>0.22325753093703496</v>
      </c>
      <c r="D27" s="31">
        <v>0.22700013348780565</v>
      </c>
      <c r="E27" s="31">
        <v>0.45025766442484061</v>
      </c>
    </row>
    <row r="28" spans="2:25">
      <c r="B28" s="245" t="s">
        <v>79</v>
      </c>
      <c r="C28" s="245"/>
      <c r="D28" s="245"/>
      <c r="E28" s="245"/>
    </row>
    <row r="30" spans="2:25">
      <c r="T30" s="73">
        <f>SUM(T8:T9,T15)</f>
        <v>11080</v>
      </c>
    </row>
    <row r="31" spans="2:25">
      <c r="T31" s="73">
        <f>T25-T30</f>
        <v>96440</v>
      </c>
    </row>
  </sheetData>
  <sortState ref="H6:M13">
    <sortCondition descending="1" ref="J6:J13"/>
  </sortState>
  <mergeCells count="6">
    <mergeCell ref="B3:E3"/>
    <mergeCell ref="C4:E4"/>
    <mergeCell ref="B28:E28"/>
    <mergeCell ref="H3:K3"/>
    <mergeCell ref="I4:K4"/>
    <mergeCell ref="H16:K1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topLeftCell="A16" workbookViewId="0">
      <selection activeCell="Q22" sqref="Q22"/>
    </sheetView>
  </sheetViews>
  <sheetFormatPr defaultColWidth="11" defaultRowHeight="15.6"/>
  <cols>
    <col min="2" max="2" width="24.59765625" customWidth="1"/>
    <col min="3" max="4" width="13.3984375" customWidth="1"/>
    <col min="5" max="5" width="12" customWidth="1"/>
    <col min="9" max="9" width="21.3984375" customWidth="1"/>
    <col min="10" max="11" width="13.5" customWidth="1"/>
    <col min="12" max="12" width="10.5" customWidth="1"/>
    <col min="13" max="13" width="13.5" hidden="1" customWidth="1"/>
  </cols>
  <sheetData>
    <row r="1" spans="2:13">
      <c r="C1" t="s">
        <v>82</v>
      </c>
    </row>
    <row r="3" spans="2:13">
      <c r="B3" s="264" t="s">
        <v>152</v>
      </c>
      <c r="C3" s="264"/>
      <c r="D3" s="264"/>
      <c r="E3" s="264"/>
      <c r="I3" s="264" t="s">
        <v>588</v>
      </c>
      <c r="J3" s="264"/>
      <c r="K3" s="264"/>
      <c r="L3" s="264"/>
    </row>
    <row r="4" spans="2:13">
      <c r="B4" s="1"/>
      <c r="C4" s="265" t="s">
        <v>80</v>
      </c>
      <c r="D4" s="265"/>
      <c r="E4" s="265"/>
      <c r="I4" s="1"/>
      <c r="J4" s="265" t="s">
        <v>186</v>
      </c>
      <c r="K4" s="265"/>
      <c r="L4" s="265"/>
    </row>
    <row r="5" spans="2:13" ht="27.6">
      <c r="B5" s="2" t="s">
        <v>6</v>
      </c>
      <c r="C5" s="3" t="s">
        <v>577</v>
      </c>
      <c r="D5" s="3" t="s">
        <v>578</v>
      </c>
      <c r="E5" s="3" t="s">
        <v>81</v>
      </c>
      <c r="F5" s="41" t="s">
        <v>57</v>
      </c>
      <c r="I5" s="2" t="s">
        <v>6</v>
      </c>
      <c r="J5" s="3" t="s">
        <v>577</v>
      </c>
      <c r="K5" s="3" t="s">
        <v>579</v>
      </c>
      <c r="L5" s="108" t="s">
        <v>3</v>
      </c>
    </row>
    <row r="6" spans="2:13" ht="18" customHeight="1">
      <c r="B6" s="33" t="s">
        <v>30</v>
      </c>
      <c r="C6" s="34">
        <v>19827</v>
      </c>
      <c r="D6" s="35">
        <v>22490</v>
      </c>
      <c r="E6" s="36">
        <f t="shared" ref="E6:E35" si="0">(D6-C6)/C6</f>
        <v>0.13431179704443436</v>
      </c>
      <c r="F6" s="42" t="s">
        <v>84</v>
      </c>
      <c r="I6" s="66" t="s">
        <v>192</v>
      </c>
      <c r="J6" s="35">
        <v>30278</v>
      </c>
      <c r="K6" s="35">
        <v>33598</v>
      </c>
      <c r="L6" s="30">
        <f t="shared" ref="L6:L13" si="1">(K6-J6)/J6</f>
        <v>0.10965057137195323</v>
      </c>
      <c r="M6" s="42" t="s">
        <v>580</v>
      </c>
    </row>
    <row r="7" spans="2:13">
      <c r="B7" s="33" t="s">
        <v>31</v>
      </c>
      <c r="C7" s="34">
        <v>23775</v>
      </c>
      <c r="D7" s="34">
        <v>24817</v>
      </c>
      <c r="E7" s="36">
        <f t="shared" si="0"/>
        <v>4.3827549947423765E-2</v>
      </c>
      <c r="F7" s="42" t="s">
        <v>85</v>
      </c>
      <c r="I7" s="66" t="s">
        <v>193</v>
      </c>
      <c r="J7" s="35">
        <v>31348</v>
      </c>
      <c r="K7" s="35">
        <v>35597</v>
      </c>
      <c r="L7" s="30">
        <f t="shared" si="1"/>
        <v>0.1355429373484752</v>
      </c>
      <c r="M7" s="42" t="s">
        <v>581</v>
      </c>
    </row>
    <row r="8" spans="2:13">
      <c r="B8" s="33" t="s">
        <v>32</v>
      </c>
      <c r="C8" s="34">
        <v>24704</v>
      </c>
      <c r="D8" s="34">
        <v>27774</v>
      </c>
      <c r="E8" s="36">
        <f t="shared" si="0"/>
        <v>0.12427137305699482</v>
      </c>
      <c r="F8" s="42" t="s">
        <v>86</v>
      </c>
      <c r="I8" s="66" t="s">
        <v>187</v>
      </c>
      <c r="J8" s="35">
        <v>30438</v>
      </c>
      <c r="K8" s="35">
        <v>36640</v>
      </c>
      <c r="L8" s="30">
        <f t="shared" si="1"/>
        <v>0.20375845981996188</v>
      </c>
      <c r="M8" s="42" t="s">
        <v>582</v>
      </c>
    </row>
    <row r="9" spans="2:13">
      <c r="B9" s="33" t="s">
        <v>33</v>
      </c>
      <c r="C9" s="34">
        <v>24563</v>
      </c>
      <c r="D9" s="34">
        <v>28164</v>
      </c>
      <c r="E9" s="36">
        <f t="shared" si="0"/>
        <v>0.14660261368725319</v>
      </c>
      <c r="F9" s="42" t="s">
        <v>111</v>
      </c>
      <c r="I9" s="66" t="s">
        <v>191</v>
      </c>
      <c r="J9" s="35">
        <v>32928</v>
      </c>
      <c r="K9" s="35">
        <v>37351</v>
      </c>
      <c r="L9" s="30">
        <f t="shared" si="1"/>
        <v>0.13432337220602528</v>
      </c>
      <c r="M9" s="42" t="s">
        <v>583</v>
      </c>
    </row>
    <row r="10" spans="2:13">
      <c r="B10" s="33" t="s">
        <v>34</v>
      </c>
      <c r="C10" s="34">
        <v>26976</v>
      </c>
      <c r="D10" s="34">
        <v>30170</v>
      </c>
      <c r="E10" s="36">
        <f t="shared" si="0"/>
        <v>0.11840154211150652</v>
      </c>
      <c r="F10" s="42" t="s">
        <v>110</v>
      </c>
      <c r="I10" s="66" t="s">
        <v>190</v>
      </c>
      <c r="J10" s="35">
        <v>31162</v>
      </c>
      <c r="K10" s="35">
        <v>37620</v>
      </c>
      <c r="L10" s="30">
        <f t="shared" si="1"/>
        <v>0.20723958667607983</v>
      </c>
      <c r="M10" s="42" t="s">
        <v>496</v>
      </c>
    </row>
    <row r="11" spans="2:13">
      <c r="B11" s="33" t="s">
        <v>35</v>
      </c>
      <c r="C11" s="34">
        <v>25641</v>
      </c>
      <c r="D11" s="34">
        <v>30330</v>
      </c>
      <c r="E11" s="36">
        <f t="shared" si="0"/>
        <v>0.18287118287118287</v>
      </c>
      <c r="F11" s="42" t="s">
        <v>109</v>
      </c>
      <c r="I11" s="66" t="s">
        <v>189</v>
      </c>
      <c r="J11" s="35">
        <v>33786</v>
      </c>
      <c r="K11" s="35">
        <v>39982</v>
      </c>
      <c r="L11" s="30">
        <f t="shared" si="1"/>
        <v>0.18338956964423134</v>
      </c>
      <c r="M11" s="42" t="s">
        <v>584</v>
      </c>
    </row>
    <row r="12" spans="2:13">
      <c r="B12" s="33" t="s">
        <v>36</v>
      </c>
      <c r="C12" s="34">
        <v>26464</v>
      </c>
      <c r="D12" s="34">
        <v>30600</v>
      </c>
      <c r="E12" s="36">
        <f t="shared" si="0"/>
        <v>0.15628778718258768</v>
      </c>
      <c r="F12" s="42" t="s">
        <v>108</v>
      </c>
      <c r="I12" s="66" t="s">
        <v>575</v>
      </c>
      <c r="J12" s="35">
        <v>34573</v>
      </c>
      <c r="K12" s="35">
        <v>40481</v>
      </c>
      <c r="L12" s="30">
        <f t="shared" si="1"/>
        <v>0.1708847944928123</v>
      </c>
      <c r="M12" s="42" t="s">
        <v>585</v>
      </c>
    </row>
    <row r="13" spans="2:13">
      <c r="B13" s="33" t="s">
        <v>37</v>
      </c>
      <c r="C13" s="34">
        <v>24822</v>
      </c>
      <c r="D13" s="34">
        <v>30708</v>
      </c>
      <c r="E13" s="36">
        <f t="shared" si="0"/>
        <v>0.23712835387962292</v>
      </c>
      <c r="F13" s="42" t="s">
        <v>107</v>
      </c>
      <c r="I13" s="66" t="s">
        <v>194</v>
      </c>
      <c r="J13" s="35">
        <v>37339</v>
      </c>
      <c r="K13" s="35">
        <v>45812</v>
      </c>
      <c r="L13" s="30">
        <f t="shared" si="1"/>
        <v>0.22692091378987117</v>
      </c>
      <c r="M13" s="42" t="s">
        <v>586</v>
      </c>
    </row>
    <row r="14" spans="2:13">
      <c r="B14" s="33" t="s">
        <v>38</v>
      </c>
      <c r="C14" s="34">
        <v>28791</v>
      </c>
      <c r="D14" s="34">
        <v>31109</v>
      </c>
      <c r="E14" s="36">
        <f t="shared" si="0"/>
        <v>8.0511270883262126E-2</v>
      </c>
      <c r="F14" s="42" t="s">
        <v>106</v>
      </c>
      <c r="I14" s="52" t="s">
        <v>28</v>
      </c>
      <c r="J14" s="112">
        <v>33766</v>
      </c>
      <c r="K14" s="112">
        <v>39754</v>
      </c>
      <c r="L14" s="43">
        <f t="shared" ref="L14" si="2">(K14-J14)/J14</f>
        <v>0.17733815080258247</v>
      </c>
      <c r="M14" s="42" t="s">
        <v>587</v>
      </c>
    </row>
    <row r="15" spans="2:13">
      <c r="B15" s="33" t="s">
        <v>39</v>
      </c>
      <c r="C15" s="34">
        <v>30492</v>
      </c>
      <c r="D15" s="34">
        <v>31764</v>
      </c>
      <c r="E15" s="36">
        <f t="shared" si="0"/>
        <v>4.1715859897678079E-2</v>
      </c>
      <c r="F15" s="42" t="s">
        <v>105</v>
      </c>
      <c r="I15" s="245" t="s">
        <v>576</v>
      </c>
      <c r="J15" s="245"/>
      <c r="K15" s="245"/>
      <c r="L15" s="245"/>
    </row>
    <row r="16" spans="2:13">
      <c r="B16" s="33" t="s">
        <v>11</v>
      </c>
      <c r="C16" s="34">
        <v>28806</v>
      </c>
      <c r="D16" s="34">
        <v>32549</v>
      </c>
      <c r="E16" s="36">
        <f t="shared" si="0"/>
        <v>0.12993820731791988</v>
      </c>
      <c r="F16" s="42" t="s">
        <v>104</v>
      </c>
    </row>
    <row r="17" spans="2:17">
      <c r="B17" s="33" t="s">
        <v>40</v>
      </c>
      <c r="C17" s="34">
        <v>30226</v>
      </c>
      <c r="D17" s="34">
        <v>35897</v>
      </c>
      <c r="E17" s="36">
        <f t="shared" si="0"/>
        <v>0.18761992986170847</v>
      </c>
      <c r="F17" s="42" t="s">
        <v>103</v>
      </c>
      <c r="K17" t="s">
        <v>29</v>
      </c>
    </row>
    <row r="18" spans="2:17">
      <c r="B18" s="33" t="s">
        <v>41</v>
      </c>
      <c r="C18" s="34">
        <v>31767</v>
      </c>
      <c r="D18" s="34">
        <v>36125</v>
      </c>
      <c r="E18" s="36">
        <f t="shared" si="0"/>
        <v>0.13718638839046809</v>
      </c>
      <c r="F18" s="42" t="s">
        <v>102</v>
      </c>
    </row>
    <row r="19" spans="2:17">
      <c r="B19" s="33" t="s">
        <v>42</v>
      </c>
      <c r="C19" s="34">
        <v>30138</v>
      </c>
      <c r="D19" s="34">
        <v>36131</v>
      </c>
      <c r="E19" s="36">
        <f t="shared" si="0"/>
        <v>0.19885194770721348</v>
      </c>
      <c r="F19" s="42" t="s">
        <v>101</v>
      </c>
    </row>
    <row r="20" spans="2:17">
      <c r="B20" s="33" t="s">
        <v>43</v>
      </c>
      <c r="C20" s="34">
        <v>31113</v>
      </c>
      <c r="D20" s="34">
        <v>37104</v>
      </c>
      <c r="E20" s="36">
        <f t="shared" si="0"/>
        <v>0.19255616623276445</v>
      </c>
      <c r="F20" s="42" t="s">
        <v>100</v>
      </c>
    </row>
    <row r="21" spans="2:17">
      <c r="B21" s="33" t="s">
        <v>44</v>
      </c>
      <c r="C21" s="34">
        <v>32341</v>
      </c>
      <c r="D21" s="34">
        <v>37855</v>
      </c>
      <c r="E21" s="36">
        <f t="shared" si="0"/>
        <v>0.1704956556692743</v>
      </c>
      <c r="F21" s="42" t="s">
        <v>99</v>
      </c>
    </row>
    <row r="22" spans="2:17">
      <c r="B22" s="33" t="s">
        <v>45</v>
      </c>
      <c r="C22" s="34">
        <v>30543</v>
      </c>
      <c r="D22" s="34">
        <v>38853</v>
      </c>
      <c r="E22" s="36">
        <f t="shared" si="0"/>
        <v>0.27207543463314016</v>
      </c>
      <c r="F22" s="42" t="s">
        <v>98</v>
      </c>
      <c r="Q22" t="s">
        <v>29</v>
      </c>
    </row>
    <row r="23" spans="2:17">
      <c r="B23" s="33" t="s">
        <v>46</v>
      </c>
      <c r="C23" s="34">
        <v>32635</v>
      </c>
      <c r="D23" s="34">
        <v>38873</v>
      </c>
      <c r="E23" s="36">
        <f t="shared" si="0"/>
        <v>0.19114447678872376</v>
      </c>
      <c r="F23" s="42" t="s">
        <v>97</v>
      </c>
    </row>
    <row r="24" spans="2:17">
      <c r="B24" s="33" t="s">
        <v>47</v>
      </c>
      <c r="C24" s="34">
        <v>31629</v>
      </c>
      <c r="D24" s="34">
        <v>39203</v>
      </c>
      <c r="E24" s="36">
        <f t="shared" si="0"/>
        <v>0.23946378323690284</v>
      </c>
      <c r="F24" s="42" t="s">
        <v>96</v>
      </c>
    </row>
    <row r="25" spans="2:17">
      <c r="B25" s="33" t="s">
        <v>48</v>
      </c>
      <c r="C25" s="34">
        <v>32313</v>
      </c>
      <c r="D25" s="34">
        <v>39302</v>
      </c>
      <c r="E25" s="36">
        <f t="shared" si="0"/>
        <v>0.21629065701111008</v>
      </c>
      <c r="F25" s="42" t="s">
        <v>95</v>
      </c>
    </row>
    <row r="26" spans="2:17">
      <c r="B26" s="33" t="s">
        <v>49</v>
      </c>
      <c r="C26" s="34">
        <v>31571</v>
      </c>
      <c r="D26" s="34">
        <v>39462</v>
      </c>
      <c r="E26" s="36">
        <f t="shared" si="0"/>
        <v>0.24994456938329479</v>
      </c>
      <c r="F26" s="42" t="s">
        <v>94</v>
      </c>
    </row>
    <row r="27" spans="2:17">
      <c r="B27" s="33" t="s">
        <v>50</v>
      </c>
      <c r="C27" s="34">
        <v>33229</v>
      </c>
      <c r="D27" s="34">
        <v>40022</v>
      </c>
      <c r="E27" s="36">
        <f t="shared" si="0"/>
        <v>0.20442986547894912</v>
      </c>
      <c r="F27" s="42" t="s">
        <v>88</v>
      </c>
    </row>
    <row r="28" spans="2:17">
      <c r="B28" s="33" t="s">
        <v>51</v>
      </c>
      <c r="C28" s="34">
        <v>33664</v>
      </c>
      <c r="D28" s="34">
        <v>43272</v>
      </c>
      <c r="E28" s="36">
        <f t="shared" si="0"/>
        <v>0.28540874524714827</v>
      </c>
      <c r="F28" s="42" t="s">
        <v>93</v>
      </c>
    </row>
    <row r="29" spans="2:17">
      <c r="B29" s="33" t="s">
        <v>52</v>
      </c>
      <c r="C29" s="34">
        <v>36976</v>
      </c>
      <c r="D29" s="34">
        <v>44362</v>
      </c>
      <c r="E29" s="36">
        <f t="shared" si="0"/>
        <v>0.19975118996105581</v>
      </c>
      <c r="F29" s="42" t="s">
        <v>92</v>
      </c>
    </row>
    <row r="30" spans="2:17">
      <c r="B30" s="33" t="s">
        <v>24</v>
      </c>
      <c r="C30" s="34">
        <v>36782</v>
      </c>
      <c r="D30" s="34">
        <v>45595</v>
      </c>
      <c r="E30" s="36">
        <f t="shared" si="0"/>
        <v>0.23960089174052526</v>
      </c>
      <c r="F30" s="42" t="s">
        <v>91</v>
      </c>
    </row>
    <row r="31" spans="2:17">
      <c r="B31" s="33" t="s">
        <v>14</v>
      </c>
      <c r="C31" s="34">
        <v>35500</v>
      </c>
      <c r="D31" s="34">
        <v>48259</v>
      </c>
      <c r="E31" s="36">
        <f t="shared" si="0"/>
        <v>0.35940845070422534</v>
      </c>
      <c r="F31" s="42" t="s">
        <v>90</v>
      </c>
    </row>
    <row r="32" spans="2:17">
      <c r="B32" s="33" t="s">
        <v>8</v>
      </c>
      <c r="C32" s="34">
        <v>42085</v>
      </c>
      <c r="D32" s="34">
        <v>55851</v>
      </c>
      <c r="E32" s="36">
        <f t="shared" si="0"/>
        <v>0.32709991683497686</v>
      </c>
      <c r="F32" s="42" t="s">
        <v>89</v>
      </c>
    </row>
    <row r="33" spans="2:6">
      <c r="B33" s="33"/>
      <c r="C33" s="34"/>
      <c r="D33" s="34"/>
      <c r="E33" s="36"/>
      <c r="F33" s="42"/>
    </row>
    <row r="34" spans="2:6">
      <c r="B34" s="25" t="s">
        <v>7</v>
      </c>
      <c r="C34" s="37">
        <v>30438</v>
      </c>
      <c r="D34" s="37">
        <v>36640</v>
      </c>
      <c r="E34" s="38">
        <f t="shared" si="0"/>
        <v>0.20375845981996188</v>
      </c>
      <c r="F34" s="42" t="s">
        <v>88</v>
      </c>
    </row>
    <row r="35" spans="2:6">
      <c r="B35" s="25" t="s">
        <v>28</v>
      </c>
      <c r="C35" s="39">
        <v>33766</v>
      </c>
      <c r="D35" s="39">
        <v>39754</v>
      </c>
      <c r="E35" s="40">
        <f t="shared" si="0"/>
        <v>0.17733815080258247</v>
      </c>
      <c r="F35" s="42" t="s">
        <v>87</v>
      </c>
    </row>
    <row r="36" spans="2:6">
      <c r="B36" s="245" t="s">
        <v>83</v>
      </c>
      <c r="C36" s="245"/>
      <c r="D36" s="245"/>
      <c r="E36" s="245"/>
    </row>
  </sheetData>
  <sortState ref="I6:L13">
    <sortCondition ref="K6:K13"/>
  </sortState>
  <mergeCells count="6">
    <mergeCell ref="B3:E3"/>
    <mergeCell ref="C4:E4"/>
    <mergeCell ref="B36:E36"/>
    <mergeCell ref="I3:L3"/>
    <mergeCell ref="J4:L4"/>
    <mergeCell ref="I15:L1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8" workbookViewId="0"/>
  </sheetViews>
  <sheetFormatPr defaultRowHeight="15.6"/>
  <cols>
    <col min="1" max="1" width="19.19921875" style="116" customWidth="1"/>
    <col min="2" max="2" width="16.19921875" style="116" customWidth="1"/>
    <col min="3" max="3" width="13.09765625" style="197" customWidth="1"/>
    <col min="4" max="4" width="18.8984375" style="116" customWidth="1"/>
    <col min="5" max="5" width="23.69921875" style="116" customWidth="1"/>
  </cols>
  <sheetData>
    <row r="1" spans="1:5">
      <c r="A1" s="115" t="s">
        <v>661</v>
      </c>
      <c r="B1" s="199" t="s">
        <v>659</v>
      </c>
      <c r="C1" s="199" t="s">
        <v>662</v>
      </c>
      <c r="D1" s="199" t="s">
        <v>663</v>
      </c>
      <c r="E1" s="199" t="s">
        <v>664</v>
      </c>
    </row>
    <row r="2" spans="1:5">
      <c r="A2" s="116" t="s">
        <v>15</v>
      </c>
      <c r="B2" s="197">
        <v>27368</v>
      </c>
      <c r="C2" s="197">
        <v>25952</v>
      </c>
      <c r="D2" s="201">
        <v>26702</v>
      </c>
      <c r="E2" s="201">
        <f t="shared" ref="E2:E22" si="0">B2-C2</f>
        <v>1416</v>
      </c>
    </row>
    <row r="3" spans="1:5">
      <c r="A3" s="116" t="s">
        <v>10</v>
      </c>
      <c r="B3" s="197">
        <v>17987</v>
      </c>
      <c r="C3" s="206">
        <v>16704</v>
      </c>
      <c r="D3" s="201">
        <v>16746</v>
      </c>
      <c r="E3" s="201">
        <f t="shared" si="0"/>
        <v>1283</v>
      </c>
    </row>
    <row r="4" spans="1:5">
      <c r="A4" s="116" t="s">
        <v>19</v>
      </c>
      <c r="B4" s="200">
        <v>13382</v>
      </c>
      <c r="C4" s="197">
        <v>12466</v>
      </c>
      <c r="D4" s="201">
        <v>12951</v>
      </c>
      <c r="E4" s="201">
        <f t="shared" si="0"/>
        <v>916</v>
      </c>
    </row>
    <row r="5" spans="1:5">
      <c r="A5" s="116" t="s">
        <v>600</v>
      </c>
      <c r="B5" s="197">
        <v>19223</v>
      </c>
      <c r="C5" s="203">
        <v>18615</v>
      </c>
      <c r="D5" s="201">
        <v>19619</v>
      </c>
      <c r="E5" s="201">
        <f t="shared" si="0"/>
        <v>608</v>
      </c>
    </row>
    <row r="6" spans="1:5">
      <c r="A6" s="116" t="s">
        <v>20</v>
      </c>
      <c r="B6" s="204">
        <v>13285</v>
      </c>
      <c r="C6" s="206">
        <v>12850</v>
      </c>
      <c r="D6" s="205">
        <v>13071</v>
      </c>
      <c r="E6" s="205">
        <f t="shared" si="0"/>
        <v>435</v>
      </c>
    </row>
    <row r="7" spans="1:5">
      <c r="A7" s="116" t="s">
        <v>21</v>
      </c>
      <c r="B7" s="197">
        <v>8286</v>
      </c>
      <c r="C7" s="206">
        <v>7870</v>
      </c>
      <c r="D7" s="201">
        <v>8308</v>
      </c>
      <c r="E7" s="201">
        <f t="shared" si="0"/>
        <v>416</v>
      </c>
    </row>
    <row r="8" spans="1:5">
      <c r="A8" s="116" t="s">
        <v>9</v>
      </c>
      <c r="B8" s="197">
        <v>6347</v>
      </c>
      <c r="C8" s="206">
        <v>6090</v>
      </c>
      <c r="D8" s="201">
        <v>6448</v>
      </c>
      <c r="E8" s="201">
        <f t="shared" si="0"/>
        <v>257</v>
      </c>
    </row>
    <row r="9" spans="1:5">
      <c r="A9" s="116" t="s">
        <v>17</v>
      </c>
      <c r="B9" s="197">
        <v>2736</v>
      </c>
      <c r="C9" s="206">
        <v>2612</v>
      </c>
      <c r="D9" s="197">
        <v>2474</v>
      </c>
      <c r="E9" s="197">
        <f t="shared" si="0"/>
        <v>124</v>
      </c>
    </row>
    <row r="10" spans="1:5">
      <c r="A10" s="116" t="s">
        <v>8</v>
      </c>
      <c r="B10" s="197">
        <v>2523</v>
      </c>
      <c r="C10" s="206">
        <v>2463</v>
      </c>
      <c r="D10" s="201">
        <v>2589</v>
      </c>
      <c r="E10" s="201">
        <f t="shared" si="0"/>
        <v>60</v>
      </c>
    </row>
    <row r="11" spans="1:5">
      <c r="A11" s="116" t="s">
        <v>14</v>
      </c>
      <c r="B11" s="197">
        <v>3667</v>
      </c>
      <c r="C11" s="206">
        <v>3618</v>
      </c>
      <c r="D11" s="197">
        <v>3812</v>
      </c>
      <c r="E11" s="197">
        <f t="shared" si="0"/>
        <v>49</v>
      </c>
    </row>
    <row r="12" spans="1:5">
      <c r="A12" s="116" t="s">
        <v>22</v>
      </c>
      <c r="B12" s="197">
        <v>3328</v>
      </c>
      <c r="C12" s="206">
        <v>3324</v>
      </c>
      <c r="D12" s="201">
        <v>3677</v>
      </c>
      <c r="E12" s="201">
        <f t="shared" si="0"/>
        <v>4</v>
      </c>
    </row>
    <row r="13" spans="1:5">
      <c r="A13" s="116" t="s">
        <v>622</v>
      </c>
      <c r="B13" s="197">
        <v>1020</v>
      </c>
      <c r="C13" s="206">
        <v>1018</v>
      </c>
      <c r="D13" s="197">
        <v>1243</v>
      </c>
      <c r="E13" s="203">
        <f t="shared" si="0"/>
        <v>2</v>
      </c>
    </row>
    <row r="14" spans="1:5">
      <c r="A14" s="116" t="s">
        <v>606</v>
      </c>
      <c r="B14" s="197">
        <v>7172</v>
      </c>
      <c r="C14" s="206">
        <v>7212</v>
      </c>
      <c r="D14" s="201">
        <v>7295</v>
      </c>
      <c r="E14" s="201">
        <f t="shared" si="0"/>
        <v>-40</v>
      </c>
    </row>
    <row r="15" spans="1:5">
      <c r="A15" s="116" t="s">
        <v>597</v>
      </c>
      <c r="B15" s="197">
        <v>1391</v>
      </c>
      <c r="C15" s="197">
        <v>1435</v>
      </c>
      <c r="D15" s="201">
        <v>1456</v>
      </c>
      <c r="E15" s="201">
        <f t="shared" si="0"/>
        <v>-44</v>
      </c>
    </row>
    <row r="16" spans="1:5">
      <c r="A16" s="116" t="s">
        <v>620</v>
      </c>
      <c r="B16" s="197">
        <v>5284</v>
      </c>
      <c r="C16" s="206">
        <v>5330</v>
      </c>
      <c r="D16" s="197">
        <v>5568</v>
      </c>
      <c r="E16" s="197">
        <f t="shared" si="0"/>
        <v>-46</v>
      </c>
    </row>
    <row r="17" spans="1:5">
      <c r="A17" s="116" t="s">
        <v>615</v>
      </c>
      <c r="B17" s="197">
        <v>2189</v>
      </c>
      <c r="C17" s="206">
        <v>2298</v>
      </c>
      <c r="D17" s="201">
        <v>2218</v>
      </c>
      <c r="E17" s="201">
        <f t="shared" si="0"/>
        <v>-109</v>
      </c>
    </row>
    <row r="18" spans="1:5">
      <c r="A18" s="116" t="s">
        <v>611</v>
      </c>
      <c r="B18" s="197">
        <v>3352</v>
      </c>
      <c r="C18" s="206">
        <v>3480</v>
      </c>
      <c r="D18" s="201">
        <v>3473</v>
      </c>
      <c r="E18" s="201">
        <f t="shared" si="0"/>
        <v>-128</v>
      </c>
    </row>
    <row r="19" spans="1:5">
      <c r="A19" s="116" t="s">
        <v>13</v>
      </c>
      <c r="B19" s="197">
        <v>6766</v>
      </c>
      <c r="C19" s="206">
        <v>6908</v>
      </c>
      <c r="D19" s="201">
        <v>7155</v>
      </c>
      <c r="E19" s="201">
        <f t="shared" si="0"/>
        <v>-142</v>
      </c>
    </row>
    <row r="20" spans="1:5">
      <c r="A20" s="116" t="s">
        <v>25</v>
      </c>
      <c r="B20" s="197">
        <v>2439</v>
      </c>
      <c r="C20" s="206">
        <v>2597</v>
      </c>
      <c r="D20" s="201">
        <v>2532</v>
      </c>
      <c r="E20" s="201">
        <f t="shared" si="0"/>
        <v>-158</v>
      </c>
    </row>
    <row r="21" spans="1:5">
      <c r="A21" s="116" t="s">
        <v>12</v>
      </c>
      <c r="B21" s="197">
        <v>7691</v>
      </c>
      <c r="C21" s="206">
        <v>7936</v>
      </c>
      <c r="D21" s="201">
        <v>8125</v>
      </c>
      <c r="E21" s="201">
        <f t="shared" si="0"/>
        <v>-245</v>
      </c>
    </row>
    <row r="22" spans="1:5">
      <c r="A22" s="116" t="s">
        <v>608</v>
      </c>
      <c r="B22" s="197">
        <v>6305</v>
      </c>
      <c r="C22" s="206">
        <v>6641</v>
      </c>
      <c r="D22" s="201">
        <v>6214</v>
      </c>
      <c r="E22" s="201">
        <f t="shared" si="0"/>
        <v>-336</v>
      </c>
    </row>
    <row r="23" spans="1:5">
      <c r="A23" s="207" t="s">
        <v>657</v>
      </c>
      <c r="B23" s="197">
        <f>SUM(B2:B22)</f>
        <v>161741</v>
      </c>
      <c r="C23" s="203">
        <f>SUM(C2:C22)</f>
        <v>157419</v>
      </c>
      <c r="D23" s="197">
        <f>SUM(D2:D22)</f>
        <v>161676</v>
      </c>
    </row>
    <row r="24" spans="1:5">
      <c r="A24" s="115" t="s">
        <v>28</v>
      </c>
      <c r="B24" s="208">
        <v>4400057</v>
      </c>
      <c r="D24" s="199"/>
      <c r="E24" s="199"/>
    </row>
    <row r="26" spans="1:5">
      <c r="A26" s="198" t="s">
        <v>656</v>
      </c>
    </row>
    <row r="27" spans="1:5">
      <c r="A27" s="126"/>
      <c r="B27" s="128"/>
    </row>
    <row r="28" spans="1:5">
      <c r="A28" s="126"/>
      <c r="B28" s="128"/>
    </row>
    <row r="29" spans="1:5">
      <c r="A29" s="126"/>
      <c r="B29" s="128"/>
    </row>
    <row r="30" spans="1:5">
      <c r="A30" s="126"/>
      <c r="B30" s="128"/>
    </row>
    <row r="31" spans="1:5">
      <c r="A31" s="126"/>
      <c r="B31" s="128"/>
    </row>
    <row r="32" spans="1:5">
      <c r="A32" s="126"/>
      <c r="B32" s="128"/>
    </row>
    <row r="33" spans="1:2">
      <c r="A33" s="134"/>
      <c r="B33" s="134"/>
    </row>
    <row r="34" spans="1:2">
      <c r="A34" s="132"/>
      <c r="B34" s="132"/>
    </row>
  </sheetData>
  <sortState ref="A2:E22">
    <sortCondition descending="1" ref="E2:E2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zoomScale="86" zoomScaleNormal="86" workbookViewId="0">
      <selection activeCell="C24" sqref="C24"/>
    </sheetView>
  </sheetViews>
  <sheetFormatPr defaultColWidth="10.8984375" defaultRowHeight="14.4"/>
  <cols>
    <col min="1" max="1" width="10.8984375" style="9"/>
    <col min="2" max="2" width="18.59765625" style="9" customWidth="1"/>
    <col min="3" max="3" width="12.5" style="9" customWidth="1"/>
    <col min="4" max="4" width="13.3984375" style="9" customWidth="1"/>
    <col min="5" max="7" width="14.59765625" style="9" customWidth="1"/>
    <col min="8" max="8" width="18.59765625" style="9" customWidth="1"/>
    <col min="9" max="9" width="12.5" style="9" customWidth="1"/>
    <col min="10" max="10" width="13.3984375" style="9" customWidth="1"/>
    <col min="11" max="12" width="14.59765625" style="9" customWidth="1"/>
    <col min="13" max="16384" width="10.8984375" style="9"/>
  </cols>
  <sheetData>
    <row r="1" spans="2:12">
      <c r="L1" s="11"/>
    </row>
    <row r="2" spans="2:12">
      <c r="B2" s="244" t="s">
        <v>53</v>
      </c>
      <c r="C2" s="244"/>
      <c r="D2" s="244"/>
      <c r="E2" s="244"/>
      <c r="F2" s="10"/>
      <c r="G2" s="10"/>
      <c r="H2" s="244" t="s">
        <v>53</v>
      </c>
      <c r="I2" s="244"/>
      <c r="J2" s="244"/>
      <c r="K2" s="244"/>
      <c r="L2" s="10"/>
    </row>
    <row r="3" spans="2:12" ht="43.2">
      <c r="B3" s="12" t="s">
        <v>2</v>
      </c>
      <c r="C3" s="12" t="s">
        <v>54</v>
      </c>
      <c r="D3" s="12" t="s">
        <v>55</v>
      </c>
      <c r="E3" s="12" t="s">
        <v>56</v>
      </c>
      <c r="F3" s="13" t="s">
        <v>57</v>
      </c>
      <c r="G3" s="13"/>
      <c r="H3" s="12" t="s">
        <v>2</v>
      </c>
      <c r="I3" s="12" t="s">
        <v>54</v>
      </c>
      <c r="J3" s="12" t="s">
        <v>55</v>
      </c>
      <c r="K3" s="12" t="s">
        <v>58</v>
      </c>
      <c r="L3" s="13"/>
    </row>
    <row r="4" spans="2:12" ht="14.1" customHeight="1">
      <c r="B4" s="114" t="s">
        <v>11</v>
      </c>
      <c r="C4" s="15">
        <v>1020</v>
      </c>
      <c r="D4" s="15">
        <v>1018</v>
      </c>
      <c r="E4" s="16">
        <f t="shared" ref="E4:E22" si="0">(C4-D4)/D4</f>
        <v>1.9646365422396855E-3</v>
      </c>
      <c r="F4" s="17" t="s">
        <v>59</v>
      </c>
      <c r="G4" s="17"/>
      <c r="H4" s="14" t="s">
        <v>10</v>
      </c>
      <c r="I4" s="15">
        <v>17987</v>
      </c>
      <c r="J4" s="15">
        <v>16704</v>
      </c>
      <c r="K4" s="18">
        <f t="shared" ref="K4:K22" si="1">I4-J4</f>
        <v>1283</v>
      </c>
      <c r="L4" s="16"/>
    </row>
    <row r="5" spans="2:12" ht="14.1" customHeight="1">
      <c r="B5" s="114" t="s">
        <v>25</v>
      </c>
      <c r="C5" s="15">
        <v>2439</v>
      </c>
      <c r="D5" s="15">
        <v>2597</v>
      </c>
      <c r="E5" s="16">
        <f t="shared" si="0"/>
        <v>-6.0839430111667307E-2</v>
      </c>
      <c r="F5" s="17" t="s">
        <v>60</v>
      </c>
      <c r="G5" s="17"/>
      <c r="H5" s="14" t="s">
        <v>19</v>
      </c>
      <c r="I5" s="15">
        <v>13382</v>
      </c>
      <c r="J5" s="15">
        <v>12466</v>
      </c>
      <c r="K5" s="18">
        <f t="shared" si="1"/>
        <v>916</v>
      </c>
      <c r="L5" s="16"/>
    </row>
    <row r="6" spans="2:12" ht="14.1" customHeight="1">
      <c r="B6" s="114" t="s">
        <v>8</v>
      </c>
      <c r="C6" s="15">
        <v>2523</v>
      </c>
      <c r="D6" s="15">
        <v>2463</v>
      </c>
      <c r="E6" s="16">
        <f t="shared" si="0"/>
        <v>2.4360535931790498E-2</v>
      </c>
      <c r="F6" s="17" t="s">
        <v>61</v>
      </c>
      <c r="G6" s="17"/>
      <c r="H6" s="14" t="s">
        <v>15</v>
      </c>
      <c r="I6" s="15">
        <v>26944</v>
      </c>
      <c r="J6" s="15">
        <v>26183</v>
      </c>
      <c r="K6" s="18">
        <f t="shared" si="1"/>
        <v>761</v>
      </c>
      <c r="L6" s="16"/>
    </row>
    <row r="7" spans="2:12" ht="14.1" customHeight="1">
      <c r="B7" s="114" t="s">
        <v>17</v>
      </c>
      <c r="C7" s="15">
        <v>2736</v>
      </c>
      <c r="D7" s="15">
        <v>2612</v>
      </c>
      <c r="E7" s="16">
        <f t="shared" si="0"/>
        <v>4.7473200612557429E-2</v>
      </c>
      <c r="F7" s="17" t="s">
        <v>62</v>
      </c>
      <c r="G7" s="17"/>
      <c r="H7" s="14" t="s">
        <v>20</v>
      </c>
      <c r="I7" s="15">
        <v>13285</v>
      </c>
      <c r="J7" s="15">
        <v>12850</v>
      </c>
      <c r="K7" s="18">
        <f t="shared" si="1"/>
        <v>435</v>
      </c>
      <c r="L7" s="16"/>
    </row>
    <row r="8" spans="2:12" ht="14.1" customHeight="1">
      <c r="B8" s="114" t="s">
        <v>22</v>
      </c>
      <c r="C8" s="15">
        <v>3328</v>
      </c>
      <c r="D8" s="15">
        <v>3324</v>
      </c>
      <c r="E8" s="16">
        <f t="shared" si="0"/>
        <v>1.2033694344163659E-3</v>
      </c>
      <c r="F8" s="17" t="s">
        <v>63</v>
      </c>
      <c r="G8" s="17"/>
      <c r="H8" s="14" t="s">
        <v>21</v>
      </c>
      <c r="I8" s="15">
        <v>8286</v>
      </c>
      <c r="J8" s="15">
        <v>7870</v>
      </c>
      <c r="K8" s="18">
        <f t="shared" si="1"/>
        <v>416</v>
      </c>
      <c r="L8" s="16"/>
    </row>
    <row r="9" spans="2:12" ht="14.1" customHeight="1">
      <c r="B9" s="14" t="s">
        <v>24</v>
      </c>
      <c r="C9" s="15">
        <v>3556</v>
      </c>
      <c r="D9" s="15">
        <v>3278</v>
      </c>
      <c r="E9" s="16">
        <f t="shared" si="0"/>
        <v>8.4807809640024406E-2</v>
      </c>
      <c r="F9" s="17" t="s">
        <v>64</v>
      </c>
      <c r="G9" s="17"/>
      <c r="H9" s="14" t="s">
        <v>18</v>
      </c>
      <c r="I9" s="15">
        <v>15667</v>
      </c>
      <c r="J9" s="15">
        <v>15337</v>
      </c>
      <c r="K9" s="18">
        <f t="shared" si="1"/>
        <v>330</v>
      </c>
      <c r="L9" s="16"/>
    </row>
    <row r="10" spans="2:12" ht="14.1" customHeight="1">
      <c r="B10" s="114" t="s">
        <v>14</v>
      </c>
      <c r="C10" s="15">
        <v>3667</v>
      </c>
      <c r="D10" s="15">
        <v>3618</v>
      </c>
      <c r="E10" s="16">
        <f t="shared" si="0"/>
        <v>1.3543394140409067E-2</v>
      </c>
      <c r="F10" s="17" t="s">
        <v>65</v>
      </c>
      <c r="G10" s="17"/>
      <c r="H10" s="14" t="s">
        <v>24</v>
      </c>
      <c r="I10" s="15">
        <v>3556</v>
      </c>
      <c r="J10" s="15">
        <v>3278</v>
      </c>
      <c r="K10" s="18">
        <f t="shared" si="1"/>
        <v>278</v>
      </c>
      <c r="L10" s="16"/>
    </row>
    <row r="11" spans="2:12" ht="14.1" customHeight="1">
      <c r="B11" s="114" t="s">
        <v>26</v>
      </c>
      <c r="C11" s="15">
        <v>5284</v>
      </c>
      <c r="D11" s="15">
        <v>5330</v>
      </c>
      <c r="E11" s="16">
        <f t="shared" si="0"/>
        <v>-8.6303939962476556E-3</v>
      </c>
      <c r="F11" s="17" t="s">
        <v>66</v>
      </c>
      <c r="G11" s="17"/>
      <c r="H11" s="14" t="s">
        <v>9</v>
      </c>
      <c r="I11" s="15">
        <v>6347</v>
      </c>
      <c r="J11" s="15">
        <v>6090</v>
      </c>
      <c r="K11" s="18">
        <f t="shared" si="1"/>
        <v>257</v>
      </c>
      <c r="L11" s="16"/>
    </row>
    <row r="12" spans="2:12" ht="14.1" customHeight="1">
      <c r="B12" s="114" t="s">
        <v>9</v>
      </c>
      <c r="C12" s="15">
        <v>6347</v>
      </c>
      <c r="D12" s="15">
        <v>6090</v>
      </c>
      <c r="E12" s="16">
        <f t="shared" si="0"/>
        <v>4.2200328407224957E-2</v>
      </c>
      <c r="F12" s="17" t="s">
        <v>67</v>
      </c>
      <c r="G12" s="17"/>
      <c r="H12" s="14" t="s">
        <v>17</v>
      </c>
      <c r="I12" s="15">
        <v>2736</v>
      </c>
      <c r="J12" s="15">
        <v>2612</v>
      </c>
      <c r="K12" s="18">
        <f t="shared" si="1"/>
        <v>124</v>
      </c>
      <c r="L12" s="16"/>
    </row>
    <row r="13" spans="2:12" ht="14.1" customHeight="1">
      <c r="B13" s="114" t="s">
        <v>13</v>
      </c>
      <c r="C13" s="15">
        <v>6766</v>
      </c>
      <c r="D13" s="15">
        <v>6908</v>
      </c>
      <c r="E13" s="16">
        <f t="shared" si="0"/>
        <v>-2.0555877243775333E-2</v>
      </c>
      <c r="F13" s="17" t="s">
        <v>68</v>
      </c>
      <c r="G13" s="17"/>
      <c r="H13" s="14" t="s">
        <v>8</v>
      </c>
      <c r="I13" s="15">
        <v>2523</v>
      </c>
      <c r="J13" s="15">
        <v>2463</v>
      </c>
      <c r="K13" s="18">
        <f t="shared" si="1"/>
        <v>60</v>
      </c>
      <c r="L13" s="16"/>
    </row>
    <row r="14" spans="2:12" ht="14.1" customHeight="1">
      <c r="B14" s="114" t="s">
        <v>12</v>
      </c>
      <c r="C14" s="15">
        <v>7691</v>
      </c>
      <c r="D14" s="15">
        <v>7936</v>
      </c>
      <c r="E14" s="16">
        <f t="shared" si="0"/>
        <v>-3.0871975806451613E-2</v>
      </c>
      <c r="F14" s="17" t="s">
        <v>69</v>
      </c>
      <c r="G14" s="17"/>
      <c r="H14" s="14" t="s">
        <v>14</v>
      </c>
      <c r="I14" s="15">
        <v>3667</v>
      </c>
      <c r="J14" s="15">
        <v>3618</v>
      </c>
      <c r="K14" s="18">
        <f t="shared" si="1"/>
        <v>49</v>
      </c>
      <c r="L14" s="16"/>
    </row>
    <row r="15" spans="2:12" ht="14.1" customHeight="1">
      <c r="B15" s="114" t="s">
        <v>21</v>
      </c>
      <c r="C15" s="15">
        <v>8286</v>
      </c>
      <c r="D15" s="15">
        <v>7870</v>
      </c>
      <c r="E15" s="16">
        <f t="shared" si="0"/>
        <v>5.2858958068614993E-2</v>
      </c>
      <c r="F15" s="17" t="s">
        <v>70</v>
      </c>
      <c r="G15" s="17"/>
      <c r="H15" s="14" t="s">
        <v>22</v>
      </c>
      <c r="I15" s="15">
        <v>3328</v>
      </c>
      <c r="J15" s="15">
        <v>3324</v>
      </c>
      <c r="K15" s="18">
        <f t="shared" si="1"/>
        <v>4</v>
      </c>
      <c r="L15" s="16"/>
    </row>
    <row r="16" spans="2:12" ht="14.1" customHeight="1">
      <c r="B16" s="14" t="s">
        <v>16</v>
      </c>
      <c r="C16" s="15">
        <v>8918</v>
      </c>
      <c r="D16" s="15">
        <v>9261</v>
      </c>
      <c r="E16" s="16">
        <f t="shared" si="0"/>
        <v>-3.7037037037037035E-2</v>
      </c>
      <c r="F16" s="17" t="s">
        <v>71</v>
      </c>
      <c r="G16" s="17"/>
      <c r="H16" s="14" t="s">
        <v>11</v>
      </c>
      <c r="I16" s="15">
        <v>1020</v>
      </c>
      <c r="J16" s="15">
        <v>1018</v>
      </c>
      <c r="K16" s="18">
        <f t="shared" si="1"/>
        <v>2</v>
      </c>
      <c r="L16" s="16"/>
    </row>
    <row r="17" spans="2:12" ht="14.1" customHeight="1">
      <c r="B17" s="14" t="s">
        <v>23</v>
      </c>
      <c r="C17" s="15">
        <v>11915</v>
      </c>
      <c r="D17" s="15">
        <v>12127</v>
      </c>
      <c r="E17" s="16">
        <f t="shared" si="0"/>
        <v>-1.7481652510926034E-2</v>
      </c>
      <c r="F17" s="17" t="s">
        <v>72</v>
      </c>
      <c r="G17" s="17"/>
      <c r="H17" s="14" t="s">
        <v>26</v>
      </c>
      <c r="I17" s="15">
        <v>5284</v>
      </c>
      <c r="J17" s="15">
        <v>5330</v>
      </c>
      <c r="K17" s="18">
        <f t="shared" si="1"/>
        <v>-46</v>
      </c>
      <c r="L17" s="16"/>
    </row>
    <row r="18" spans="2:12" ht="14.1" customHeight="1">
      <c r="B18" s="114" t="s">
        <v>20</v>
      </c>
      <c r="C18" s="15">
        <v>13285</v>
      </c>
      <c r="D18" s="15">
        <v>12850</v>
      </c>
      <c r="E18" s="16">
        <f t="shared" si="0"/>
        <v>3.3852140077821009E-2</v>
      </c>
      <c r="F18" s="17" t="s">
        <v>73</v>
      </c>
      <c r="G18" s="17"/>
      <c r="H18" s="14" t="s">
        <v>13</v>
      </c>
      <c r="I18" s="15">
        <v>6766</v>
      </c>
      <c r="J18" s="15">
        <v>6908</v>
      </c>
      <c r="K18" s="18">
        <f t="shared" si="1"/>
        <v>-142</v>
      </c>
      <c r="L18" s="16"/>
    </row>
    <row r="19" spans="2:12" ht="14.1" customHeight="1">
      <c r="B19" s="114" t="s">
        <v>19</v>
      </c>
      <c r="C19" s="15">
        <v>13382</v>
      </c>
      <c r="D19" s="15">
        <v>12466</v>
      </c>
      <c r="E19" s="16">
        <f t="shared" si="0"/>
        <v>7.3479865233434943E-2</v>
      </c>
      <c r="F19" s="17" t="s">
        <v>74</v>
      </c>
      <c r="G19" s="17"/>
      <c r="H19" s="14" t="s">
        <v>25</v>
      </c>
      <c r="I19" s="15">
        <v>2439</v>
      </c>
      <c r="J19" s="15">
        <v>2597</v>
      </c>
      <c r="K19" s="18">
        <f t="shared" si="1"/>
        <v>-158</v>
      </c>
      <c r="L19" s="16"/>
    </row>
    <row r="20" spans="2:12" ht="14.1" customHeight="1">
      <c r="B20" s="14" t="s">
        <v>18</v>
      </c>
      <c r="C20" s="15">
        <v>15667</v>
      </c>
      <c r="D20" s="15">
        <v>15337</v>
      </c>
      <c r="E20" s="16">
        <f t="shared" si="0"/>
        <v>2.1516593857990481E-2</v>
      </c>
      <c r="F20" s="17" t="s">
        <v>75</v>
      </c>
      <c r="G20" s="17"/>
      <c r="H20" s="14" t="s">
        <v>23</v>
      </c>
      <c r="I20" s="15">
        <v>11915</v>
      </c>
      <c r="J20" s="15">
        <v>12127</v>
      </c>
      <c r="K20" s="18">
        <f t="shared" si="1"/>
        <v>-212</v>
      </c>
      <c r="L20" s="16"/>
    </row>
    <row r="21" spans="2:12" ht="14.1" customHeight="1">
      <c r="B21" s="114" t="s">
        <v>10</v>
      </c>
      <c r="C21" s="15">
        <v>17987</v>
      </c>
      <c r="D21" s="15">
        <v>16704</v>
      </c>
      <c r="E21" s="16">
        <f t="shared" si="0"/>
        <v>7.6807950191570884E-2</v>
      </c>
      <c r="F21" s="17" t="s">
        <v>76</v>
      </c>
      <c r="G21" s="17"/>
      <c r="H21" s="14" t="s">
        <v>12</v>
      </c>
      <c r="I21" s="15">
        <v>7691</v>
      </c>
      <c r="J21" s="15">
        <v>7936</v>
      </c>
      <c r="K21" s="18">
        <f t="shared" si="1"/>
        <v>-245</v>
      </c>
      <c r="L21" s="16"/>
    </row>
    <row r="22" spans="2:12" ht="14.1" customHeight="1">
      <c r="B22" s="114" t="s">
        <v>15</v>
      </c>
      <c r="C22" s="15">
        <v>26944</v>
      </c>
      <c r="D22" s="15">
        <v>26183</v>
      </c>
      <c r="E22" s="16">
        <f t="shared" si="0"/>
        <v>2.9064660275751442E-2</v>
      </c>
      <c r="F22" s="17" t="s">
        <v>77</v>
      </c>
      <c r="G22" s="17"/>
      <c r="H22" s="14" t="s">
        <v>16</v>
      </c>
      <c r="I22" s="15">
        <v>8918</v>
      </c>
      <c r="J22" s="15">
        <v>9261</v>
      </c>
      <c r="K22" s="18">
        <f t="shared" si="1"/>
        <v>-343</v>
      </c>
      <c r="L22" s="16"/>
    </row>
    <row r="23" spans="2:12" ht="14.1" customHeight="1">
      <c r="B23" s="84" t="s">
        <v>27</v>
      </c>
      <c r="C23" s="85">
        <f>SUM(C4:C22)</f>
        <v>161741</v>
      </c>
      <c r="D23" s="85">
        <f>SUM(D4:D22)</f>
        <v>157972</v>
      </c>
      <c r="E23" s="83">
        <f t="shared" ref="E23" si="2">(C23-D23)/D23</f>
        <v>2.3858658496442406E-2</v>
      </c>
      <c r="F23" s="17" t="s">
        <v>61</v>
      </c>
      <c r="G23" s="17"/>
      <c r="H23" s="19" t="s">
        <v>27</v>
      </c>
      <c r="I23" s="20">
        <v>161741</v>
      </c>
      <c r="J23" s="21">
        <v>157972</v>
      </c>
      <c r="K23" s="18">
        <f t="shared" ref="K23:K24" si="3">I23-J23</f>
        <v>3769</v>
      </c>
      <c r="L23" s="16"/>
    </row>
    <row r="24" spans="2:12" ht="14.1" customHeight="1">
      <c r="B24" s="19" t="s">
        <v>28</v>
      </c>
      <c r="C24" s="20">
        <v>4400057</v>
      </c>
      <c r="D24" s="20">
        <v>4113487</v>
      </c>
      <c r="E24" s="83">
        <f>(C24-D24)/D24</f>
        <v>6.9665954942850189E-2</v>
      </c>
      <c r="F24" s="17" t="s">
        <v>78</v>
      </c>
      <c r="G24" s="17"/>
      <c r="H24" s="22" t="s">
        <v>28</v>
      </c>
      <c r="I24" s="23">
        <v>4400057</v>
      </c>
      <c r="J24" s="23">
        <v>4113487</v>
      </c>
      <c r="K24" s="18">
        <f t="shared" si="3"/>
        <v>286570</v>
      </c>
      <c r="L24" s="16"/>
    </row>
    <row r="25" spans="2:12">
      <c r="B25" s="245" t="s">
        <v>79</v>
      </c>
      <c r="C25" s="245"/>
      <c r="D25" s="245"/>
      <c r="E25" s="245"/>
      <c r="L25" s="11"/>
    </row>
    <row r="26" spans="2:12">
      <c r="L26" s="11"/>
    </row>
    <row r="27" spans="2:12">
      <c r="C27" s="9" t="s">
        <v>29</v>
      </c>
      <c r="I27" s="9" t="s">
        <v>29</v>
      </c>
    </row>
  </sheetData>
  <mergeCells count="3">
    <mergeCell ref="B2:E2"/>
    <mergeCell ref="H2:K2"/>
    <mergeCell ref="B25:E2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114"/>
  <sheetViews>
    <sheetView topLeftCell="D1" zoomScale="85" zoomScaleNormal="85" workbookViewId="0">
      <pane ySplit="5" topLeftCell="A45" activePane="bottomLeft" state="frozen"/>
      <selection pane="bottomLeft" activeCell="F63" sqref="F63"/>
    </sheetView>
  </sheetViews>
  <sheetFormatPr defaultColWidth="11" defaultRowHeight="14.4"/>
  <cols>
    <col min="1" max="1" width="0" style="116" hidden="1" customWidth="1"/>
    <col min="2" max="2" width="23.3984375" style="116" hidden="1" customWidth="1"/>
    <col min="3" max="3" width="5.09765625" style="116" hidden="1" customWidth="1"/>
    <col min="4" max="4" width="16.5" style="116" customWidth="1"/>
    <col min="5" max="5" width="9.59765625" style="116" customWidth="1"/>
    <col min="6" max="7" width="8.59765625" style="116" customWidth="1"/>
    <col min="8" max="8" width="9.5" style="116" customWidth="1"/>
    <col min="9" max="9" width="11.59765625" style="116" customWidth="1"/>
    <col min="10" max="10" width="5.09765625" style="213" bestFit="1" customWidth="1"/>
    <col min="11" max="11" width="6.59765625" style="213" bestFit="1" customWidth="1"/>
    <col min="12" max="12" width="5.09765625" style="213" bestFit="1" customWidth="1"/>
    <col min="13" max="13" width="6.59765625" style="213" bestFit="1" customWidth="1"/>
    <col min="14" max="14" width="5.09765625" style="213" bestFit="1" customWidth="1"/>
    <col min="15" max="15" width="5.59765625" style="213" bestFit="1" customWidth="1"/>
    <col min="16" max="16" width="5.09765625" style="222" bestFit="1" customWidth="1"/>
    <col min="17" max="17" width="5.59765625" style="222" bestFit="1" customWidth="1"/>
    <col min="18" max="18" width="5.09765625" style="222" bestFit="1" customWidth="1"/>
    <col min="19" max="19" width="5.59765625" style="222" bestFit="1" customWidth="1"/>
    <col min="20" max="20" width="5.09765625" style="222" bestFit="1" customWidth="1"/>
    <col min="21" max="21" width="5.59765625" style="222" bestFit="1" customWidth="1"/>
    <col min="22" max="22" width="5.09765625" style="222" bestFit="1" customWidth="1"/>
    <col min="23" max="23" width="5.59765625" style="222" bestFit="1" customWidth="1"/>
    <col min="24" max="24" width="5.19921875" style="222" bestFit="1" customWidth="1"/>
    <col min="25" max="25" width="5.59765625" style="222" bestFit="1" customWidth="1"/>
    <col min="26" max="26" width="5.09765625" style="222" bestFit="1" customWidth="1"/>
    <col min="27" max="27" width="5.59765625" style="222" bestFit="1" customWidth="1"/>
    <col min="28" max="28" width="5.09765625" style="222" bestFit="1" customWidth="1"/>
    <col min="29" max="29" width="6.59765625" style="222" bestFit="1" customWidth="1"/>
    <col min="30" max="30" width="5.09765625" style="222" bestFit="1" customWidth="1"/>
    <col min="31" max="31" width="5.59765625" style="222" bestFit="1" customWidth="1"/>
    <col min="32" max="32" width="5.09765625" style="222" bestFit="1" customWidth="1"/>
    <col min="33" max="33" width="5.59765625" style="222" bestFit="1" customWidth="1"/>
    <col min="34" max="34" width="5.09765625" style="222" bestFit="1" customWidth="1"/>
    <col min="35" max="35" width="6.59765625" style="222" bestFit="1" customWidth="1"/>
    <col min="36" max="36" width="4.59765625" style="231" customWidth="1"/>
    <col min="37" max="37" width="5.59765625" style="231" bestFit="1" customWidth="1"/>
    <col min="38" max="38" width="5.09765625" style="231" bestFit="1" customWidth="1"/>
    <col min="39" max="39" width="5.59765625" style="231" bestFit="1" customWidth="1"/>
    <col min="40" max="40" width="5.09765625" style="231" bestFit="1" customWidth="1"/>
    <col min="41" max="41" width="7" style="231" bestFit="1" customWidth="1"/>
    <col min="42" max="42" width="5.19921875" style="231" bestFit="1" customWidth="1"/>
    <col min="43" max="43" width="7" style="231" bestFit="1" customWidth="1"/>
    <col min="44" max="44" width="5.19921875" style="231" bestFit="1" customWidth="1"/>
    <col min="45" max="45" width="7" style="231" bestFit="1" customWidth="1"/>
    <col min="46" max="46" width="5.19921875" style="231" bestFit="1" customWidth="1"/>
    <col min="47" max="47" width="4.69921875" style="231" customWidth="1"/>
    <col min="48" max="48" width="11" style="116"/>
    <col min="49" max="49" width="12.3984375" style="116" customWidth="1"/>
    <col min="50" max="50" width="11.3984375" style="116" customWidth="1"/>
    <col min="51" max="52" width="8.8984375" style="116" customWidth="1"/>
    <col min="53" max="53" width="9.3984375" style="132" customWidth="1"/>
    <col min="54" max="54" width="9.09765625" style="132" customWidth="1"/>
    <col min="55" max="74" width="8.8984375" style="116" customWidth="1"/>
    <col min="75" max="75" width="7.3984375" style="117" customWidth="1"/>
    <col min="76" max="81" width="12.59765625" style="117" customWidth="1"/>
    <col min="82" max="82" width="14.59765625" style="117" customWidth="1"/>
    <col min="83" max="83" width="8.8984375" style="116" hidden="1" customWidth="1"/>
    <col min="84" max="84" width="4.09765625" style="116" hidden="1" customWidth="1"/>
    <col min="85" max="85" width="17.5" style="116" customWidth="1"/>
    <col min="86" max="86" width="9" style="116" hidden="1" customWidth="1"/>
    <col min="87" max="87" width="17.59765625" style="116" customWidth="1"/>
    <col min="88" max="88" width="8" style="116" hidden="1" customWidth="1"/>
    <col min="89" max="16384" width="11" style="116"/>
  </cols>
  <sheetData>
    <row r="1" spans="1:114">
      <c r="A1" s="116" t="s">
        <v>249</v>
      </c>
      <c r="AW1" s="131" t="s">
        <v>250</v>
      </c>
      <c r="BA1" s="116"/>
      <c r="BB1" s="116"/>
      <c r="CL1" s="131" t="s">
        <v>251</v>
      </c>
    </row>
    <row r="2" spans="1:114" ht="15" thickBot="1">
      <c r="A2" s="116" t="s">
        <v>252</v>
      </c>
      <c r="BA2" s="116"/>
      <c r="BB2" s="116"/>
      <c r="BW2" s="244" t="s">
        <v>404</v>
      </c>
      <c r="BX2" s="244"/>
      <c r="BY2" s="244"/>
      <c r="BZ2" s="244"/>
      <c r="CA2" s="244"/>
      <c r="CB2" s="244"/>
      <c r="CC2" s="244"/>
      <c r="CD2" s="244"/>
      <c r="CL2" s="131"/>
    </row>
    <row r="3" spans="1:114" ht="44.4" thickTop="1" thickBot="1">
      <c r="A3" s="246" t="s">
        <v>253</v>
      </c>
      <c r="B3" s="247"/>
      <c r="C3" s="247"/>
      <c r="D3" s="248" t="s">
        <v>254</v>
      </c>
      <c r="E3" s="249"/>
      <c r="F3" s="249"/>
      <c r="G3" s="249"/>
      <c r="H3" s="249"/>
      <c r="I3" s="249"/>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1"/>
      <c r="AW3" s="131" t="s">
        <v>255</v>
      </c>
      <c r="AX3" s="145" t="s">
        <v>256</v>
      </c>
      <c r="AY3" s="146"/>
      <c r="AZ3" s="146"/>
      <c r="BA3" s="146"/>
      <c r="BB3" s="146"/>
      <c r="BC3" s="146"/>
      <c r="BD3" s="146"/>
      <c r="BE3" s="146"/>
      <c r="BF3" s="146"/>
      <c r="BG3" s="146"/>
      <c r="BH3" s="146"/>
      <c r="BW3" s="118" t="s">
        <v>402</v>
      </c>
      <c r="BX3" s="118" t="s">
        <v>395</v>
      </c>
      <c r="BY3" s="118" t="s">
        <v>400</v>
      </c>
      <c r="BZ3" s="118" t="s">
        <v>401</v>
      </c>
      <c r="CA3" s="119" t="s">
        <v>396</v>
      </c>
      <c r="CB3" s="118" t="s">
        <v>397</v>
      </c>
      <c r="CC3" s="120" t="s">
        <v>398</v>
      </c>
      <c r="CD3" s="118" t="s">
        <v>399</v>
      </c>
      <c r="CE3" s="121" t="s">
        <v>405</v>
      </c>
      <c r="CF3" s="121"/>
      <c r="CG3" s="122" t="s">
        <v>406</v>
      </c>
      <c r="CH3" s="123" t="s">
        <v>405</v>
      </c>
      <c r="CI3" s="122" t="s">
        <v>407</v>
      </c>
      <c r="CJ3" s="121" t="s">
        <v>405</v>
      </c>
      <c r="CL3" s="131"/>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row>
    <row r="4" spans="1:114" ht="15" thickTop="1">
      <c r="A4" s="147"/>
      <c r="B4" s="148"/>
      <c r="C4" s="148"/>
      <c r="E4" s="252" t="s">
        <v>257</v>
      </c>
      <c r="F4" s="253"/>
      <c r="G4" s="124"/>
      <c r="H4" s="252" t="s">
        <v>258</v>
      </c>
      <c r="I4" s="253"/>
      <c r="J4" s="254" t="s">
        <v>259</v>
      </c>
      <c r="K4" s="255"/>
      <c r="L4" s="254" t="s">
        <v>260</v>
      </c>
      <c r="M4" s="255"/>
      <c r="N4" s="256" t="s">
        <v>261</v>
      </c>
      <c r="O4" s="257"/>
      <c r="P4" s="258" t="s">
        <v>262</v>
      </c>
      <c r="Q4" s="259"/>
      <c r="R4" s="258" t="s">
        <v>263</v>
      </c>
      <c r="S4" s="259"/>
      <c r="T4" s="258" t="s">
        <v>264</v>
      </c>
      <c r="U4" s="259"/>
      <c r="V4" s="258" t="s">
        <v>265</v>
      </c>
      <c r="W4" s="259"/>
      <c r="X4" s="258" t="s">
        <v>266</v>
      </c>
      <c r="Y4" s="259"/>
      <c r="Z4" s="258" t="s">
        <v>267</v>
      </c>
      <c r="AA4" s="259"/>
      <c r="AB4" s="258" t="s">
        <v>268</v>
      </c>
      <c r="AC4" s="259"/>
      <c r="AD4" s="258" t="s">
        <v>269</v>
      </c>
      <c r="AE4" s="259"/>
      <c r="AF4" s="258" t="s">
        <v>270</v>
      </c>
      <c r="AG4" s="259"/>
      <c r="AH4" s="258" t="s">
        <v>271</v>
      </c>
      <c r="AI4" s="259"/>
      <c r="AJ4" s="260" t="s">
        <v>272</v>
      </c>
      <c r="AK4" s="261"/>
      <c r="AL4" s="260" t="s">
        <v>273</v>
      </c>
      <c r="AM4" s="261"/>
      <c r="AN4" s="260" t="s">
        <v>274</v>
      </c>
      <c r="AO4" s="261"/>
      <c r="AP4" s="260" t="s">
        <v>275</v>
      </c>
      <c r="AQ4" s="261"/>
      <c r="AR4" s="260" t="s">
        <v>276</v>
      </c>
      <c r="AS4" s="261"/>
      <c r="AT4" s="260" t="s">
        <v>277</v>
      </c>
      <c r="AU4" s="261"/>
      <c r="AW4" s="131"/>
      <c r="AX4" s="146"/>
      <c r="AY4" s="146"/>
      <c r="AZ4" s="146"/>
      <c r="BA4" s="146"/>
      <c r="BB4" s="146"/>
      <c r="BC4" s="146"/>
      <c r="BD4" s="146"/>
      <c r="BE4" s="146"/>
      <c r="BF4" s="146"/>
      <c r="BG4" s="146"/>
      <c r="BH4" s="146"/>
      <c r="BW4" s="125" t="s">
        <v>312</v>
      </c>
      <c r="BX4" s="126">
        <f>SUM(BY4:BZ4)</f>
        <v>7175</v>
      </c>
      <c r="BY4" s="126">
        <f>'[1]2012 SOTB Population Sheet'!$DB$82</f>
        <v>3695</v>
      </c>
      <c r="BZ4" s="126">
        <f>'[1]2012 SOTB Population Sheet'!$DC$82</f>
        <v>3480</v>
      </c>
      <c r="CA4" s="127">
        <f>SUM(CB4:CC4)</f>
        <v>7945</v>
      </c>
      <c r="CB4" s="128">
        <f>'[1]2012 SOTB Population Sheet'!$AK$82</f>
        <v>4080</v>
      </c>
      <c r="CC4" s="129">
        <f>'[1]2012 SOTB Population Sheet'!$AL$82</f>
        <v>3865</v>
      </c>
      <c r="CD4" s="130">
        <f>SUM(CA4-BX4)/BX4</f>
        <v>0.10731707317073171</v>
      </c>
      <c r="CE4" s="116" t="s">
        <v>626</v>
      </c>
      <c r="CG4" s="130">
        <f>(CB4-BY4)/BY4</f>
        <v>0.10419485791610285</v>
      </c>
      <c r="CI4" s="130">
        <f>(CC4-BZ4)/BZ4</f>
        <v>0.11063218390804598</v>
      </c>
      <c r="CL4" s="131" t="s">
        <v>255</v>
      </c>
      <c r="CM4" s="145" t="s">
        <v>278</v>
      </c>
      <c r="CN4" s="146"/>
      <c r="CO4" s="146"/>
      <c r="CP4" s="146"/>
      <c r="CQ4" s="146"/>
      <c r="CR4" s="146"/>
      <c r="CS4" s="146"/>
      <c r="CT4" s="146"/>
      <c r="CU4" s="146"/>
      <c r="CV4" s="146"/>
      <c r="CW4" s="146"/>
      <c r="CX4" s="146"/>
      <c r="CY4" s="146"/>
      <c r="CZ4" s="146"/>
      <c r="DA4" s="146"/>
      <c r="DB4" s="146"/>
      <c r="DC4" s="146"/>
      <c r="DD4" s="146"/>
      <c r="DE4" s="146"/>
      <c r="DF4" s="146"/>
      <c r="DG4" s="146"/>
      <c r="DH4" s="146"/>
      <c r="DI4" s="146"/>
      <c r="DJ4" s="146"/>
    </row>
    <row r="5" spans="1:114" ht="28.8">
      <c r="A5" s="116" t="s">
        <v>279</v>
      </c>
      <c r="C5" s="116" t="s">
        <v>280</v>
      </c>
      <c r="D5" s="149" t="s">
        <v>281</v>
      </c>
      <c r="E5" s="150" t="s">
        <v>282</v>
      </c>
      <c r="F5" s="150" t="s">
        <v>283</v>
      </c>
      <c r="G5" s="150" t="s">
        <v>624</v>
      </c>
      <c r="H5" s="150" t="s">
        <v>282</v>
      </c>
      <c r="I5" s="150" t="s">
        <v>283</v>
      </c>
      <c r="J5" s="214" t="s">
        <v>282</v>
      </c>
      <c r="K5" s="214" t="s">
        <v>283</v>
      </c>
      <c r="L5" s="214" t="s">
        <v>282</v>
      </c>
      <c r="M5" s="214" t="s">
        <v>283</v>
      </c>
      <c r="N5" s="215" t="s">
        <v>207</v>
      </c>
      <c r="O5" s="215" t="s">
        <v>206</v>
      </c>
      <c r="P5" s="223" t="s">
        <v>207</v>
      </c>
      <c r="Q5" s="223" t="s">
        <v>206</v>
      </c>
      <c r="R5" s="224" t="s">
        <v>282</v>
      </c>
      <c r="S5" s="224" t="s">
        <v>283</v>
      </c>
      <c r="T5" s="224" t="s">
        <v>282</v>
      </c>
      <c r="U5" s="224" t="s">
        <v>283</v>
      </c>
      <c r="V5" s="224" t="s">
        <v>282</v>
      </c>
      <c r="W5" s="224" t="s">
        <v>283</v>
      </c>
      <c r="X5" s="224" t="s">
        <v>282</v>
      </c>
      <c r="Y5" s="224" t="s">
        <v>283</v>
      </c>
      <c r="Z5" s="224" t="s">
        <v>282</v>
      </c>
      <c r="AA5" s="224" t="s">
        <v>283</v>
      </c>
      <c r="AB5" s="224" t="s">
        <v>282</v>
      </c>
      <c r="AC5" s="224" t="s">
        <v>283</v>
      </c>
      <c r="AD5" s="224" t="s">
        <v>282</v>
      </c>
      <c r="AE5" s="224" t="s">
        <v>283</v>
      </c>
      <c r="AF5" s="224" t="s">
        <v>282</v>
      </c>
      <c r="AG5" s="224" t="s">
        <v>283</v>
      </c>
      <c r="AH5" s="224" t="s">
        <v>282</v>
      </c>
      <c r="AI5" s="224" t="s">
        <v>283</v>
      </c>
      <c r="AJ5" s="232" t="s">
        <v>282</v>
      </c>
      <c r="AK5" s="232" t="s">
        <v>283</v>
      </c>
      <c r="AL5" s="232" t="s">
        <v>282</v>
      </c>
      <c r="AM5" s="232" t="s">
        <v>283</v>
      </c>
      <c r="AN5" s="232" t="s">
        <v>282</v>
      </c>
      <c r="AO5" s="232" t="s">
        <v>283</v>
      </c>
      <c r="AP5" s="232" t="s">
        <v>282</v>
      </c>
      <c r="AQ5" s="232" t="s">
        <v>283</v>
      </c>
      <c r="AR5" s="232" t="s">
        <v>282</v>
      </c>
      <c r="AS5" s="232" t="s">
        <v>283</v>
      </c>
      <c r="AT5" s="232" t="s">
        <v>282</v>
      </c>
      <c r="AU5" s="232" t="s">
        <v>283</v>
      </c>
      <c r="AW5" s="131" t="s">
        <v>284</v>
      </c>
      <c r="AX5" s="146" t="s">
        <v>285</v>
      </c>
      <c r="AY5" s="146"/>
      <c r="AZ5" s="146"/>
      <c r="BA5" s="146"/>
      <c r="BB5" s="146"/>
      <c r="BC5" s="146"/>
      <c r="BD5" s="146"/>
      <c r="BE5" s="146"/>
      <c r="BF5" s="146"/>
      <c r="BG5" s="146"/>
      <c r="BH5" s="146"/>
      <c r="BW5" s="125" t="s">
        <v>379</v>
      </c>
      <c r="BX5" s="126">
        <f t="shared" ref="BX5:BX23" si="0">SUM(BY5:BZ5)</f>
        <v>8220</v>
      </c>
      <c r="BY5" s="126">
        <f>'[1]2012 SOTB Population Sheet'!$DE$82</f>
        <v>4245</v>
      </c>
      <c r="BZ5" s="126">
        <f>'[1]2012 SOTB Population Sheet'!$DF$82</f>
        <v>3975</v>
      </c>
      <c r="CA5" s="127">
        <f t="shared" ref="CA5:CA23" si="1">SUM(CB5:CC5)</f>
        <v>8015</v>
      </c>
      <c r="CB5" s="128">
        <f>'[1]2012 SOTB Population Sheet'!$AN$82</f>
        <v>4100</v>
      </c>
      <c r="CC5" s="129">
        <f>'[1]2012 SOTB Population Sheet'!$AO$82</f>
        <v>3915</v>
      </c>
      <c r="CD5" s="130">
        <f t="shared" ref="CD5:CD23" si="2">SUM(CA5-BX5)/BX5</f>
        <v>-2.4939172749391728E-2</v>
      </c>
      <c r="CE5" s="116" t="s">
        <v>627</v>
      </c>
      <c r="CG5" s="130">
        <f t="shared" ref="CG5:CG23" si="3">(CB5-BY5)/BY5</f>
        <v>-3.4157832744405182E-2</v>
      </c>
      <c r="CI5" s="130">
        <f t="shared" ref="CI5:CI23" si="4">(CC5-BZ5)/BZ5</f>
        <v>-1.509433962264151E-2</v>
      </c>
      <c r="CL5" s="131"/>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row>
    <row r="6" spans="1:114">
      <c r="A6" s="116">
        <v>5903015</v>
      </c>
      <c r="B6" s="116" t="s">
        <v>42</v>
      </c>
      <c r="C6" s="116" t="s">
        <v>286</v>
      </c>
      <c r="D6" s="151" t="s">
        <v>42</v>
      </c>
      <c r="E6" s="152">
        <f>VLOOKUP($A6,'[2]~Pop Trunc'!$A$2:$AX$60,'[2]~Pop Trunc'!C$2,FALSE)</f>
        <v>39.5</v>
      </c>
      <c r="F6" s="152">
        <f>VLOOKUP($A6,'[2]~Pop Trunc'!$A$2:$AX$60,'[2]~Pop Trunc'!D$2,FALSE)</f>
        <v>42.2</v>
      </c>
      <c r="G6" s="152"/>
      <c r="H6" s="152">
        <f>VLOOKUP($A6,'[2]~Pop Trunc'!$A$2:$AX$60,'[2]~Pop Trunc'!E$2,FALSE)</f>
        <v>4850</v>
      </c>
      <c r="I6" s="152">
        <f>VLOOKUP($A6,'[2]~Pop Trunc'!$A$2:$AX$60,'[2]~Pop Trunc'!F$2,FALSE)</f>
        <v>5380</v>
      </c>
      <c r="J6" s="216">
        <f>VLOOKUP($A6,'[2]~Pop Trunc'!$A$2:$AX$60,'[2]~Pop Trunc'!G$2,FALSE)</f>
        <v>280</v>
      </c>
      <c r="K6" s="216">
        <f>VLOOKUP($A6,'[2]~Pop Trunc'!$A$2:$AX$60,'[2]~Pop Trunc'!H$2,FALSE)</f>
        <v>260</v>
      </c>
      <c r="L6" s="216">
        <f>VLOOKUP($A6,'[2]~Pop Trunc'!$A$2:$AX$60,'[2]~Pop Trunc'!I$2,FALSE)</f>
        <v>275</v>
      </c>
      <c r="M6" s="216">
        <f>VLOOKUP($A6,'[2]~Pop Trunc'!$A$2:$AX$60,'[2]~Pop Trunc'!J$2,FALSE)</f>
        <v>260</v>
      </c>
      <c r="N6" s="216">
        <f>VLOOKUP($A6,'[2]~Pop Trunc'!$A$2:$AX$60,'[2]~Pop Trunc'!K$2,FALSE)</f>
        <v>265</v>
      </c>
      <c r="O6" s="216">
        <f>VLOOKUP($A6,'[2]~Pop Trunc'!$A$2:$AX$60,'[2]~Pop Trunc'!L$2,FALSE)</f>
        <v>290</v>
      </c>
      <c r="P6" s="225">
        <f>VLOOKUP($A6,'[2]~Pop Trunc'!$A$2:$AX$60,'[2]~Pop Trunc'!M$2,FALSE)</f>
        <v>340</v>
      </c>
      <c r="Q6" s="225">
        <f>VLOOKUP($A6,'[2]~Pop Trunc'!$A$2:$AX$60,'[2]~Pop Trunc'!N$2,FALSE)</f>
        <v>325</v>
      </c>
      <c r="R6" s="225">
        <f>VLOOKUP($A6,'[2]~Pop Trunc'!$A$2:$AX$60,'[2]~Pop Trunc'!O$2,FALSE)</f>
        <v>290</v>
      </c>
      <c r="S6" s="225">
        <f>VLOOKUP($A6,'[2]~Pop Trunc'!$A$2:$AX$60,'[2]~Pop Trunc'!P$2,FALSE)</f>
        <v>300</v>
      </c>
      <c r="T6" s="225">
        <f>VLOOKUP($A6,'[2]~Pop Trunc'!$A$2:$AX$60,'[2]~Pop Trunc'!Q$2,FALSE)</f>
        <v>300</v>
      </c>
      <c r="U6" s="225">
        <f>VLOOKUP($A6,'[2]~Pop Trunc'!$A$2:$AX$60,'[2]~Pop Trunc'!R$2,FALSE)</f>
        <v>325</v>
      </c>
      <c r="V6" s="225">
        <f>VLOOKUP($A6,'[2]~Pop Trunc'!$A$2:$AX$60,'[2]~Pop Trunc'!S$2,FALSE)</f>
        <v>370</v>
      </c>
      <c r="W6" s="225">
        <f>VLOOKUP($A6,'[2]~Pop Trunc'!$A$2:$AX$60,'[2]~Pop Trunc'!T$2,FALSE)</f>
        <v>370</v>
      </c>
      <c r="X6" s="225">
        <f>VLOOKUP($A6,'[2]~Pop Trunc'!$A$2:$AX$60,'[2]~Pop Trunc'!U$2,FALSE)</f>
        <v>345</v>
      </c>
      <c r="Y6" s="225">
        <f>VLOOKUP($A6,'[2]~Pop Trunc'!$A$2:$AX$60,'[2]~Pop Trunc'!V$2,FALSE)</f>
        <v>400</v>
      </c>
      <c r="Z6" s="225">
        <f>VLOOKUP($A6,'[2]~Pop Trunc'!$A$2:$AX$60,'[2]~Pop Trunc'!W$2,FALSE)</f>
        <v>340</v>
      </c>
      <c r="AA6" s="225">
        <f>VLOOKUP($A6,'[2]~Pop Trunc'!$A$2:$AX$60,'[2]~Pop Trunc'!X$2,FALSE)</f>
        <v>355</v>
      </c>
      <c r="AB6" s="225">
        <f>VLOOKUP($A6,'[2]~Pop Trunc'!$A$2:$AX$60,'[2]~Pop Trunc'!Y$2,FALSE)</f>
        <v>355</v>
      </c>
      <c r="AC6" s="225">
        <f>VLOOKUP($A6,'[2]~Pop Trunc'!$A$2:$AX$60,'[2]~Pop Trunc'!Z$2,FALSE)</f>
        <v>390</v>
      </c>
      <c r="AD6" s="225">
        <f>VLOOKUP($A6,'[2]~Pop Trunc'!$A$2:$AX$60,'[2]~Pop Trunc'!AA$2,FALSE)</f>
        <v>380</v>
      </c>
      <c r="AE6" s="225">
        <f>VLOOKUP($A6,'[2]~Pop Trunc'!$A$2:$AX$60,'[2]~Pop Trunc'!AB$2,FALSE)</f>
        <v>410</v>
      </c>
      <c r="AF6" s="225">
        <f>VLOOKUP($A6,'[2]~Pop Trunc'!$A$2:$AX$60,'[2]~Pop Trunc'!AC$2,FALSE)</f>
        <v>340</v>
      </c>
      <c r="AG6" s="225">
        <f>VLOOKUP($A6,'[2]~Pop Trunc'!$A$2:$AX$60,'[2]~Pop Trunc'!AD$2,FALSE)</f>
        <v>415</v>
      </c>
      <c r="AH6" s="225">
        <f>VLOOKUP($A6,'[2]~Pop Trunc'!$A$2:$AX$60,'[2]~Pop Trunc'!AE$2,FALSE)</f>
        <v>335</v>
      </c>
      <c r="AI6" s="225">
        <f>VLOOKUP($A6,'[2]~Pop Trunc'!$A$2:$AX$60,'[2]~Pop Trunc'!AF$2,FALSE)</f>
        <v>360</v>
      </c>
      <c r="AJ6" s="233">
        <f>VLOOKUP($A6,'[2]~Pop Trunc'!$A$2:$AX$60,'[2]~Pop Trunc'!AG$2,FALSE)</f>
        <v>205</v>
      </c>
      <c r="AK6" s="233">
        <f>VLOOKUP($A6,'[2]~Pop Trunc'!$A$2:$AX$60,'[2]~Pop Trunc'!AH$2,FALSE)</f>
        <v>200</v>
      </c>
      <c r="AL6" s="233">
        <f>VLOOKUP($A6,'[2]~Pop Trunc'!$A$2:$AX$60,'[2]~Pop Trunc'!AI$2,FALSE)</f>
        <v>110</v>
      </c>
      <c r="AM6" s="233">
        <f>VLOOKUP($A6,'[2]~Pop Trunc'!$A$2:$AX$60,'[2]~Pop Trunc'!AJ$2,FALSE)</f>
        <v>185</v>
      </c>
      <c r="AN6" s="233">
        <f>VLOOKUP($A6,'[2]~Pop Trunc'!$A$2:$AX$60,'[2]~Pop Trunc'!AK$2,FALSE)</f>
        <v>130</v>
      </c>
      <c r="AO6" s="233">
        <f>VLOOKUP($A6,'[2]~Pop Trunc'!$A$2:$AX$60,'[2]~Pop Trunc'!AL$2,FALSE)</f>
        <v>145</v>
      </c>
      <c r="AP6" s="233">
        <f>VLOOKUP($A6,'[2]~Pop Trunc'!$A$2:$AX$60,'[2]~Pop Trunc'!AM$2,FALSE)</f>
        <v>110</v>
      </c>
      <c r="AQ6" s="233">
        <f>VLOOKUP($A6,'[2]~Pop Trunc'!$A$2:$AX$60,'[2]~Pop Trunc'!AN$2,FALSE)</f>
        <v>185</v>
      </c>
      <c r="AR6" s="233">
        <f>VLOOKUP($A6,'[2]~Pop Trunc'!$A$2:$AX$60,'[2]~Pop Trunc'!AO$2,FALSE)</f>
        <v>65</v>
      </c>
      <c r="AS6" s="233">
        <f>VLOOKUP($A6,'[2]~Pop Trunc'!$A$2:$AX$60,'[2]~Pop Trunc'!AP$2,FALSE)</f>
        <v>125</v>
      </c>
      <c r="AT6" s="233">
        <f>VLOOKUP($A6,'[2]~Pop Trunc'!$A$2:$AX$60,'[2]~Pop Trunc'!AQ$2,FALSE)</f>
        <v>30</v>
      </c>
      <c r="AU6" s="233">
        <f>VLOOKUP($A6,'[2]~Pop Trunc'!$A$2:$AX$60,'[2]~Pop Trunc'!AR$2,FALSE)</f>
        <v>75</v>
      </c>
      <c r="AW6" s="131"/>
      <c r="AX6" s="146"/>
      <c r="AY6" s="146"/>
      <c r="AZ6" s="146"/>
      <c r="BA6" s="146"/>
      <c r="BB6" s="146"/>
      <c r="BC6" s="146"/>
      <c r="BD6" s="146"/>
      <c r="BE6" s="146"/>
      <c r="BF6" s="146"/>
      <c r="BG6" s="146"/>
      <c r="BH6" s="146"/>
      <c r="BW6" s="125" t="s">
        <v>380</v>
      </c>
      <c r="BX6" s="126">
        <f t="shared" si="0"/>
        <v>9905</v>
      </c>
      <c r="BY6" s="126">
        <f>'[1]2012 SOTB Population Sheet'!$DH$82</f>
        <v>5110</v>
      </c>
      <c r="BZ6" s="126">
        <f>'[1]2012 SOTB Population Sheet'!$DI$82</f>
        <v>4795</v>
      </c>
      <c r="CA6" s="127">
        <f t="shared" si="1"/>
        <v>8445</v>
      </c>
      <c r="CB6" s="128">
        <f>'[1]2012 SOTB Population Sheet'!$AQ$82</f>
        <v>4355</v>
      </c>
      <c r="CC6" s="129">
        <f>'[1]2012 SOTB Population Sheet'!$AR$82</f>
        <v>4090</v>
      </c>
      <c r="CD6" s="130">
        <f t="shared" si="2"/>
        <v>-0.14740030287733469</v>
      </c>
      <c r="CE6" s="116" t="s">
        <v>628</v>
      </c>
      <c r="CG6" s="130">
        <f t="shared" si="3"/>
        <v>-0.14774951076320939</v>
      </c>
      <c r="CI6" s="130">
        <f t="shared" si="4"/>
        <v>-0.14702815432742439</v>
      </c>
      <c r="CL6" s="131" t="s">
        <v>284</v>
      </c>
      <c r="CM6" s="146" t="s">
        <v>287</v>
      </c>
      <c r="CN6" s="146"/>
      <c r="CO6" s="146"/>
      <c r="CP6" s="146"/>
      <c r="CQ6" s="146"/>
      <c r="CR6" s="146"/>
      <c r="CS6" s="146"/>
      <c r="CT6" s="146"/>
      <c r="CU6" s="146"/>
      <c r="CV6" s="146"/>
      <c r="CW6" s="146"/>
      <c r="CX6" s="146"/>
      <c r="CY6" s="146"/>
      <c r="CZ6" s="146"/>
      <c r="DA6" s="146"/>
      <c r="DB6" s="146"/>
      <c r="DC6" s="146"/>
      <c r="DD6" s="146"/>
      <c r="DE6" s="146"/>
      <c r="DF6" s="146"/>
      <c r="DG6" s="146"/>
      <c r="DH6" s="146"/>
      <c r="DI6" s="146"/>
      <c r="DJ6" s="146"/>
    </row>
    <row r="7" spans="1:114">
      <c r="A7" s="116">
        <v>5903041</v>
      </c>
      <c r="B7" s="116" t="s">
        <v>288</v>
      </c>
      <c r="C7" s="116" t="s">
        <v>289</v>
      </c>
      <c r="D7" s="151" t="s">
        <v>288</v>
      </c>
      <c r="E7" s="152">
        <f>VLOOKUP($A7,'[2]~Pop Trunc'!$A$2:$AX$60,'[2]~Pop Trunc'!C$2,FALSE)</f>
        <v>47.7</v>
      </c>
      <c r="F7" s="152">
        <f>VLOOKUP($A7,'[2]~Pop Trunc'!$A$2:$AX$60,'[2]~Pop Trunc'!D$2,FALSE)</f>
        <v>47.2</v>
      </c>
      <c r="G7" s="152"/>
      <c r="H7" s="152">
        <f>VLOOKUP($A7,'[2]~Pop Trunc'!$A$2:$AX$60,'[2]~Pop Trunc'!E$2,FALSE)</f>
        <v>1945</v>
      </c>
      <c r="I7" s="152">
        <f>VLOOKUP($A7,'[2]~Pop Trunc'!$A$2:$AX$60,'[2]~Pop Trunc'!F$2,FALSE)</f>
        <v>1840</v>
      </c>
      <c r="J7" s="216">
        <f>VLOOKUP($A7,'[2]~Pop Trunc'!$A$2:$AX$60,'[2]~Pop Trunc'!G$2,FALSE)</f>
        <v>80</v>
      </c>
      <c r="K7" s="216">
        <f>VLOOKUP($A7,'[2]~Pop Trunc'!$A$2:$AX$60,'[2]~Pop Trunc'!H$2,FALSE)</f>
        <v>85</v>
      </c>
      <c r="L7" s="216">
        <f>VLOOKUP($A7,'[2]~Pop Trunc'!$A$2:$AX$60,'[2]~Pop Trunc'!I$2,FALSE)</f>
        <v>95</v>
      </c>
      <c r="M7" s="216">
        <f>VLOOKUP($A7,'[2]~Pop Trunc'!$A$2:$AX$60,'[2]~Pop Trunc'!J$2,FALSE)</f>
        <v>80</v>
      </c>
      <c r="N7" s="216">
        <f>VLOOKUP($A7,'[2]~Pop Trunc'!$A$2:$AX$60,'[2]~Pop Trunc'!K$2,FALSE)</f>
        <v>85</v>
      </c>
      <c r="O7" s="216">
        <f>VLOOKUP($A7,'[2]~Pop Trunc'!$A$2:$AX$60,'[2]~Pop Trunc'!L$2,FALSE)</f>
        <v>115</v>
      </c>
      <c r="P7" s="225">
        <f>VLOOKUP($A7,'[2]~Pop Trunc'!$A$2:$AX$60,'[2]~Pop Trunc'!M$2,FALSE)</f>
        <v>110</v>
      </c>
      <c r="Q7" s="225">
        <f>VLOOKUP($A7,'[2]~Pop Trunc'!$A$2:$AX$60,'[2]~Pop Trunc'!N$2,FALSE)</f>
        <v>105</v>
      </c>
      <c r="R7" s="225">
        <f>VLOOKUP($A7,'[2]~Pop Trunc'!$A$2:$AX$60,'[2]~Pop Trunc'!O$2,FALSE)</f>
        <v>80</v>
      </c>
      <c r="S7" s="225">
        <f>VLOOKUP($A7,'[2]~Pop Trunc'!$A$2:$AX$60,'[2]~Pop Trunc'!P$2,FALSE)</f>
        <v>70</v>
      </c>
      <c r="T7" s="225">
        <f>VLOOKUP($A7,'[2]~Pop Trunc'!$A$2:$AX$60,'[2]~Pop Trunc'!Q$2,FALSE)</f>
        <v>75</v>
      </c>
      <c r="U7" s="225">
        <f>VLOOKUP($A7,'[2]~Pop Trunc'!$A$2:$AX$60,'[2]~Pop Trunc'!R$2,FALSE)</f>
        <v>75</v>
      </c>
      <c r="V7" s="225">
        <f>VLOOKUP($A7,'[2]~Pop Trunc'!$A$2:$AX$60,'[2]~Pop Trunc'!S$2,FALSE)</f>
        <v>100</v>
      </c>
      <c r="W7" s="225">
        <f>VLOOKUP($A7,'[2]~Pop Trunc'!$A$2:$AX$60,'[2]~Pop Trunc'!T$2,FALSE)</f>
        <v>105</v>
      </c>
      <c r="X7" s="225">
        <f>VLOOKUP($A7,'[2]~Pop Trunc'!$A$2:$AX$60,'[2]~Pop Trunc'!U$2,FALSE)</f>
        <v>130</v>
      </c>
      <c r="Y7" s="225">
        <f>VLOOKUP($A7,'[2]~Pop Trunc'!$A$2:$AX$60,'[2]~Pop Trunc'!V$2,FALSE)</f>
        <v>105</v>
      </c>
      <c r="Z7" s="225">
        <f>VLOOKUP($A7,'[2]~Pop Trunc'!$A$2:$AX$60,'[2]~Pop Trunc'!W$2,FALSE)</f>
        <v>120</v>
      </c>
      <c r="AA7" s="225">
        <f>VLOOKUP($A7,'[2]~Pop Trunc'!$A$2:$AX$60,'[2]~Pop Trunc'!X$2,FALSE)</f>
        <v>120</v>
      </c>
      <c r="AB7" s="225">
        <f>VLOOKUP($A7,'[2]~Pop Trunc'!$A$2:$AX$60,'[2]~Pop Trunc'!Y$2,FALSE)</f>
        <v>140</v>
      </c>
      <c r="AC7" s="225">
        <f>VLOOKUP($A7,'[2]~Pop Trunc'!$A$2:$AX$60,'[2]~Pop Trunc'!Z$2,FALSE)</f>
        <v>160</v>
      </c>
      <c r="AD7" s="225">
        <f>VLOOKUP($A7,'[2]~Pop Trunc'!$A$2:$AX$60,'[2]~Pop Trunc'!AA$2,FALSE)</f>
        <v>190</v>
      </c>
      <c r="AE7" s="225">
        <f>VLOOKUP($A7,'[2]~Pop Trunc'!$A$2:$AX$60,'[2]~Pop Trunc'!AB$2,FALSE)</f>
        <v>185</v>
      </c>
      <c r="AF7" s="225">
        <f>VLOOKUP($A7,'[2]~Pop Trunc'!$A$2:$AX$60,'[2]~Pop Trunc'!AC$2,FALSE)</f>
        <v>195</v>
      </c>
      <c r="AG7" s="225">
        <f>VLOOKUP($A7,'[2]~Pop Trunc'!$A$2:$AX$60,'[2]~Pop Trunc'!AD$2,FALSE)</f>
        <v>195</v>
      </c>
      <c r="AH7" s="225">
        <f>VLOOKUP($A7,'[2]~Pop Trunc'!$A$2:$AX$60,'[2]~Pop Trunc'!AE$2,FALSE)</f>
        <v>195</v>
      </c>
      <c r="AI7" s="225">
        <f>VLOOKUP($A7,'[2]~Pop Trunc'!$A$2:$AX$60,'[2]~Pop Trunc'!AF$2,FALSE)</f>
        <v>165</v>
      </c>
      <c r="AJ7" s="233">
        <f>VLOOKUP($A7,'[2]~Pop Trunc'!$A$2:$AX$60,'[2]~Pop Trunc'!AG$2,FALSE)</f>
        <v>130</v>
      </c>
      <c r="AK7" s="233">
        <f>VLOOKUP($A7,'[2]~Pop Trunc'!$A$2:$AX$60,'[2]~Pop Trunc'!AH$2,FALSE)</f>
        <v>105</v>
      </c>
      <c r="AL7" s="233">
        <f>VLOOKUP($A7,'[2]~Pop Trunc'!$A$2:$AX$60,'[2]~Pop Trunc'!AI$2,FALSE)</f>
        <v>80</v>
      </c>
      <c r="AM7" s="233">
        <f>VLOOKUP($A7,'[2]~Pop Trunc'!$A$2:$AX$60,'[2]~Pop Trunc'!AJ$2,FALSE)</f>
        <v>60</v>
      </c>
      <c r="AN7" s="233">
        <f>VLOOKUP($A7,'[2]~Pop Trunc'!$A$2:$AX$60,'[2]~Pop Trunc'!AK$2,FALSE)</f>
        <v>55</v>
      </c>
      <c r="AO7" s="233">
        <f>VLOOKUP($A7,'[2]~Pop Trunc'!$A$2:$AX$60,'[2]~Pop Trunc'!AL$2,FALSE)</f>
        <v>45</v>
      </c>
      <c r="AP7" s="233">
        <f>VLOOKUP($A7,'[2]~Pop Trunc'!$A$2:$AX$60,'[2]~Pop Trunc'!AM$2,FALSE)</f>
        <v>40</v>
      </c>
      <c r="AQ7" s="233">
        <f>VLOOKUP($A7,'[2]~Pop Trunc'!$A$2:$AX$60,'[2]~Pop Trunc'!AN$2,FALSE)</f>
        <v>40</v>
      </c>
      <c r="AR7" s="233">
        <f>VLOOKUP($A7,'[2]~Pop Trunc'!$A$2:$AX$60,'[2]~Pop Trunc'!AO$2,FALSE)</f>
        <v>20</v>
      </c>
      <c r="AS7" s="233">
        <f>VLOOKUP($A7,'[2]~Pop Trunc'!$A$2:$AX$60,'[2]~Pop Trunc'!AP$2,FALSE)</f>
        <v>15</v>
      </c>
      <c r="AT7" s="233">
        <f>VLOOKUP($A7,'[2]~Pop Trunc'!$A$2:$AX$60,'[2]~Pop Trunc'!AQ$2,FALSE)</f>
        <v>5</v>
      </c>
      <c r="AU7" s="233">
        <f>VLOOKUP($A7,'[2]~Pop Trunc'!$A$2:$AX$60,'[2]~Pop Trunc'!AR$2,FALSE)</f>
        <v>10</v>
      </c>
      <c r="AW7" s="131" t="s">
        <v>290</v>
      </c>
      <c r="AX7" s="146"/>
      <c r="AY7" s="146"/>
      <c r="AZ7" s="146"/>
      <c r="BA7" s="146"/>
      <c r="BB7" s="146"/>
      <c r="BC7" s="146"/>
      <c r="BD7" s="146"/>
      <c r="BE7" s="146"/>
      <c r="BF7" s="146"/>
      <c r="BG7" s="146"/>
      <c r="BH7" s="146"/>
      <c r="BW7" s="125" t="s">
        <v>381</v>
      </c>
      <c r="BX7" s="126">
        <f t="shared" si="0"/>
        <v>10550</v>
      </c>
      <c r="BY7" s="126">
        <f>'[1]2012 SOTB Population Sheet'!$DK$82</f>
        <v>5470</v>
      </c>
      <c r="BZ7" s="126">
        <f>'[1]2012 SOTB Population Sheet'!$DL$82</f>
        <v>5080</v>
      </c>
      <c r="CA7" s="127">
        <f t="shared" si="1"/>
        <v>9560</v>
      </c>
      <c r="CB7" s="128">
        <f>'[1]2012 SOTB Population Sheet'!$AT$82</f>
        <v>4925</v>
      </c>
      <c r="CC7" s="129">
        <f>'[1]2012 SOTB Population Sheet'!$AU$82</f>
        <v>4635</v>
      </c>
      <c r="CD7" s="130">
        <f t="shared" si="2"/>
        <v>-9.3838862559241704E-2</v>
      </c>
      <c r="CE7" s="116" t="s">
        <v>629</v>
      </c>
      <c r="CG7" s="130">
        <f t="shared" si="3"/>
        <v>-9.9634369287020116E-2</v>
      </c>
      <c r="CI7" s="130">
        <f t="shared" si="4"/>
        <v>-8.7598425196850391E-2</v>
      </c>
      <c r="CL7" s="131"/>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row>
    <row r="8" spans="1:114" ht="15" thickBot="1">
      <c r="A8" s="116">
        <v>5903043</v>
      </c>
      <c r="B8" s="116" t="s">
        <v>291</v>
      </c>
      <c r="C8" s="116" t="s">
        <v>289</v>
      </c>
      <c r="D8" s="151" t="s">
        <v>291</v>
      </c>
      <c r="E8" s="152">
        <f>VLOOKUP($A8,'[2]~Pop Trunc'!$A$2:$AX$60,'[2]~Pop Trunc'!C$2,FALSE)</f>
        <v>46.5</v>
      </c>
      <c r="F8" s="152">
        <f>VLOOKUP($A8,'[2]~Pop Trunc'!$A$2:$AX$60,'[2]~Pop Trunc'!D$2,FALSE)</f>
        <v>46</v>
      </c>
      <c r="G8" s="152"/>
      <c r="H8" s="152">
        <f>VLOOKUP($A8,'[2]~Pop Trunc'!$A$2:$AX$60,'[2]~Pop Trunc'!E$2,FALSE)</f>
        <v>1985</v>
      </c>
      <c r="I8" s="152">
        <f>VLOOKUP($A8,'[2]~Pop Trunc'!$A$2:$AX$60,'[2]~Pop Trunc'!F$2,FALSE)</f>
        <v>1990</v>
      </c>
      <c r="J8" s="216">
        <f>VLOOKUP($A8,'[2]~Pop Trunc'!$A$2:$AX$60,'[2]~Pop Trunc'!G$2,FALSE)</f>
        <v>75</v>
      </c>
      <c r="K8" s="216">
        <f>VLOOKUP($A8,'[2]~Pop Trunc'!$A$2:$AX$60,'[2]~Pop Trunc'!H$2,FALSE)</f>
        <v>95</v>
      </c>
      <c r="L8" s="216">
        <f>VLOOKUP($A8,'[2]~Pop Trunc'!$A$2:$AX$60,'[2]~Pop Trunc'!I$2,FALSE)</f>
        <v>105</v>
      </c>
      <c r="M8" s="216">
        <f>VLOOKUP($A8,'[2]~Pop Trunc'!$A$2:$AX$60,'[2]~Pop Trunc'!J$2,FALSE)</f>
        <v>90</v>
      </c>
      <c r="N8" s="216">
        <f>VLOOKUP($A8,'[2]~Pop Trunc'!$A$2:$AX$60,'[2]~Pop Trunc'!K$2,FALSE)</f>
        <v>130</v>
      </c>
      <c r="O8" s="216">
        <f>VLOOKUP($A8,'[2]~Pop Trunc'!$A$2:$AX$60,'[2]~Pop Trunc'!L$2,FALSE)</f>
        <v>100</v>
      </c>
      <c r="P8" s="225">
        <f>VLOOKUP($A8,'[2]~Pop Trunc'!$A$2:$AX$60,'[2]~Pop Trunc'!M$2,FALSE)</f>
        <v>120</v>
      </c>
      <c r="Q8" s="225">
        <f>VLOOKUP($A8,'[2]~Pop Trunc'!$A$2:$AX$60,'[2]~Pop Trunc'!N$2,FALSE)</f>
        <v>110</v>
      </c>
      <c r="R8" s="225">
        <f>VLOOKUP($A8,'[2]~Pop Trunc'!$A$2:$AX$60,'[2]~Pop Trunc'!O$2,FALSE)</f>
        <v>85</v>
      </c>
      <c r="S8" s="225">
        <f>VLOOKUP($A8,'[2]~Pop Trunc'!$A$2:$AX$60,'[2]~Pop Trunc'!P$2,FALSE)</f>
        <v>85</v>
      </c>
      <c r="T8" s="225">
        <f>VLOOKUP($A8,'[2]~Pop Trunc'!$A$2:$AX$60,'[2]~Pop Trunc'!Q$2,FALSE)</f>
        <v>80</v>
      </c>
      <c r="U8" s="225">
        <f>VLOOKUP($A8,'[2]~Pop Trunc'!$A$2:$AX$60,'[2]~Pop Trunc'!R$2,FALSE)</f>
        <v>85</v>
      </c>
      <c r="V8" s="225">
        <f>VLOOKUP($A8,'[2]~Pop Trunc'!$A$2:$AX$60,'[2]~Pop Trunc'!S$2,FALSE)</f>
        <v>90</v>
      </c>
      <c r="W8" s="225">
        <f>VLOOKUP($A8,'[2]~Pop Trunc'!$A$2:$AX$60,'[2]~Pop Trunc'!T$2,FALSE)</f>
        <v>100</v>
      </c>
      <c r="X8" s="225">
        <f>VLOOKUP($A8,'[2]~Pop Trunc'!$A$2:$AX$60,'[2]~Pop Trunc'!U$2,FALSE)</f>
        <v>150</v>
      </c>
      <c r="Y8" s="225">
        <f>VLOOKUP($A8,'[2]~Pop Trunc'!$A$2:$AX$60,'[2]~Pop Trunc'!V$2,FALSE)</f>
        <v>145</v>
      </c>
      <c r="Z8" s="225">
        <f>VLOOKUP($A8,'[2]~Pop Trunc'!$A$2:$AX$60,'[2]~Pop Trunc'!W$2,FALSE)</f>
        <v>125</v>
      </c>
      <c r="AA8" s="225">
        <f>VLOOKUP($A8,'[2]~Pop Trunc'!$A$2:$AX$60,'[2]~Pop Trunc'!X$2,FALSE)</f>
        <v>150</v>
      </c>
      <c r="AB8" s="225">
        <f>VLOOKUP($A8,'[2]~Pop Trunc'!$A$2:$AX$60,'[2]~Pop Trunc'!Y$2,FALSE)</f>
        <v>150</v>
      </c>
      <c r="AC8" s="225">
        <f>VLOOKUP($A8,'[2]~Pop Trunc'!$A$2:$AX$60,'[2]~Pop Trunc'!Z$2,FALSE)</f>
        <v>170</v>
      </c>
      <c r="AD8" s="225">
        <f>VLOOKUP($A8,'[2]~Pop Trunc'!$A$2:$AX$60,'[2]~Pop Trunc'!AA$2,FALSE)</f>
        <v>180</v>
      </c>
      <c r="AE8" s="225">
        <f>VLOOKUP($A8,'[2]~Pop Trunc'!$A$2:$AX$60,'[2]~Pop Trunc'!AB$2,FALSE)</f>
        <v>195</v>
      </c>
      <c r="AF8" s="225">
        <f>VLOOKUP($A8,'[2]~Pop Trunc'!$A$2:$AX$60,'[2]~Pop Trunc'!AC$2,FALSE)</f>
        <v>205</v>
      </c>
      <c r="AG8" s="225">
        <f>VLOOKUP($A8,'[2]~Pop Trunc'!$A$2:$AX$60,'[2]~Pop Trunc'!AD$2,FALSE)</f>
        <v>190</v>
      </c>
      <c r="AH8" s="225">
        <f>VLOOKUP($A8,'[2]~Pop Trunc'!$A$2:$AX$60,'[2]~Pop Trunc'!AE$2,FALSE)</f>
        <v>190</v>
      </c>
      <c r="AI8" s="225">
        <f>VLOOKUP($A8,'[2]~Pop Trunc'!$A$2:$AX$60,'[2]~Pop Trunc'!AF$2,FALSE)</f>
        <v>175</v>
      </c>
      <c r="AJ8" s="233">
        <f>VLOOKUP($A8,'[2]~Pop Trunc'!$A$2:$AX$60,'[2]~Pop Trunc'!AG$2,FALSE)</f>
        <v>120</v>
      </c>
      <c r="AK8" s="233">
        <f>VLOOKUP($A8,'[2]~Pop Trunc'!$A$2:$AX$60,'[2]~Pop Trunc'!AH$2,FALSE)</f>
        <v>110</v>
      </c>
      <c r="AL8" s="233">
        <f>VLOOKUP($A8,'[2]~Pop Trunc'!$A$2:$AX$60,'[2]~Pop Trunc'!AI$2,FALSE)</f>
        <v>70</v>
      </c>
      <c r="AM8" s="233">
        <f>VLOOKUP($A8,'[2]~Pop Trunc'!$A$2:$AX$60,'[2]~Pop Trunc'!AJ$2,FALSE)</f>
        <v>65</v>
      </c>
      <c r="AN8" s="233">
        <f>VLOOKUP($A8,'[2]~Pop Trunc'!$A$2:$AX$60,'[2]~Pop Trunc'!AK$2,FALSE)</f>
        <v>65</v>
      </c>
      <c r="AO8" s="233">
        <f>VLOOKUP($A8,'[2]~Pop Trunc'!$A$2:$AX$60,'[2]~Pop Trunc'!AL$2,FALSE)</f>
        <v>65</v>
      </c>
      <c r="AP8" s="233">
        <f>VLOOKUP($A8,'[2]~Pop Trunc'!$A$2:$AX$60,'[2]~Pop Trunc'!AM$2,FALSE)</f>
        <v>30</v>
      </c>
      <c r="AQ8" s="233">
        <f>VLOOKUP($A8,'[2]~Pop Trunc'!$A$2:$AX$60,'[2]~Pop Trunc'!AN$2,FALSE)</f>
        <v>35</v>
      </c>
      <c r="AR8" s="233">
        <f>VLOOKUP($A8,'[2]~Pop Trunc'!$A$2:$AX$60,'[2]~Pop Trunc'!AO$2,FALSE)</f>
        <v>15</v>
      </c>
      <c r="AS8" s="233">
        <f>VLOOKUP($A8,'[2]~Pop Trunc'!$A$2:$AX$60,'[2]~Pop Trunc'!AP$2,FALSE)</f>
        <v>15</v>
      </c>
      <c r="AT8" s="233">
        <f>VLOOKUP($A8,'[2]~Pop Trunc'!$A$2:$AX$60,'[2]~Pop Trunc'!AQ$2,FALSE)</f>
        <v>5</v>
      </c>
      <c r="AU8" s="233">
        <f>VLOOKUP($A8,'[2]~Pop Trunc'!$A$2:$AX$60,'[2]~Pop Trunc'!AR$2,FALSE)</f>
        <v>5</v>
      </c>
      <c r="AW8" s="131"/>
      <c r="AX8" s="146"/>
      <c r="AY8" s="146"/>
      <c r="AZ8" s="146"/>
      <c r="BA8" s="146"/>
      <c r="BB8" s="146"/>
      <c r="BC8" s="146"/>
      <c r="BD8" s="146"/>
      <c r="BE8" s="146"/>
      <c r="BF8" s="146"/>
      <c r="BG8" s="146"/>
      <c r="BH8" s="146"/>
      <c r="BW8" s="125" t="s">
        <v>382</v>
      </c>
      <c r="BX8" s="126">
        <f t="shared" si="0"/>
        <v>7765</v>
      </c>
      <c r="BY8" s="126">
        <f>'[1]2012 SOTB Population Sheet'!$DN$82</f>
        <v>4025</v>
      </c>
      <c r="BZ8" s="126">
        <f>'[1]2012 SOTB Population Sheet'!$DO$82</f>
        <v>3740</v>
      </c>
      <c r="CA8" s="127">
        <f t="shared" si="1"/>
        <v>7470</v>
      </c>
      <c r="CB8" s="128">
        <f>'[1]2012 SOTB Population Sheet'!$AW$82</f>
        <v>3825</v>
      </c>
      <c r="CC8" s="129">
        <f>'[1]2012 SOTB Population Sheet'!$AX$82</f>
        <v>3645</v>
      </c>
      <c r="CD8" s="130">
        <f t="shared" si="2"/>
        <v>-3.7990985189954925E-2</v>
      </c>
      <c r="CE8" s="116" t="s">
        <v>630</v>
      </c>
      <c r="CG8" s="130">
        <f t="shared" si="3"/>
        <v>-4.9689440993788817E-2</v>
      </c>
      <c r="CI8" s="130">
        <f t="shared" si="4"/>
        <v>-2.5401069518716578E-2</v>
      </c>
      <c r="CL8" s="131" t="s">
        <v>631</v>
      </c>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row>
    <row r="9" spans="1:114" s="131" customFormat="1" ht="15" thickBot="1">
      <c r="D9" s="153" t="s">
        <v>10</v>
      </c>
      <c r="E9" s="154">
        <f>AVERAGE(E6:E8)</f>
        <v>44.566666666666663</v>
      </c>
      <c r="F9" s="154">
        <f>AVERAGE(F6:F8)</f>
        <v>45.133333333333333</v>
      </c>
      <c r="G9" s="154">
        <f>AVERAGE(E9:F9)</f>
        <v>44.849999999999994</v>
      </c>
      <c r="H9" s="155">
        <f t="shared" ref="H9:AU9" si="5">SUM(H6:H8)</f>
        <v>8780</v>
      </c>
      <c r="I9" s="155">
        <f t="shared" si="5"/>
        <v>9210</v>
      </c>
      <c r="J9" s="217">
        <f t="shared" si="5"/>
        <v>435</v>
      </c>
      <c r="K9" s="217">
        <f t="shared" si="5"/>
        <v>440</v>
      </c>
      <c r="L9" s="217">
        <f t="shared" si="5"/>
        <v>475</v>
      </c>
      <c r="M9" s="217">
        <f t="shared" si="5"/>
        <v>430</v>
      </c>
      <c r="N9" s="217">
        <f t="shared" si="5"/>
        <v>480</v>
      </c>
      <c r="O9" s="217">
        <f t="shared" si="5"/>
        <v>505</v>
      </c>
      <c r="P9" s="226">
        <f t="shared" si="5"/>
        <v>570</v>
      </c>
      <c r="Q9" s="226">
        <f t="shared" si="5"/>
        <v>540</v>
      </c>
      <c r="R9" s="226">
        <f t="shared" si="5"/>
        <v>455</v>
      </c>
      <c r="S9" s="226">
        <f t="shared" si="5"/>
        <v>455</v>
      </c>
      <c r="T9" s="226">
        <f t="shared" si="5"/>
        <v>455</v>
      </c>
      <c r="U9" s="226">
        <f t="shared" si="5"/>
        <v>485</v>
      </c>
      <c r="V9" s="226">
        <f t="shared" si="5"/>
        <v>560</v>
      </c>
      <c r="W9" s="226">
        <f t="shared" si="5"/>
        <v>575</v>
      </c>
      <c r="X9" s="226">
        <f t="shared" si="5"/>
        <v>625</v>
      </c>
      <c r="Y9" s="226">
        <f t="shared" si="5"/>
        <v>650</v>
      </c>
      <c r="Z9" s="226">
        <f t="shared" si="5"/>
        <v>585</v>
      </c>
      <c r="AA9" s="226">
        <f t="shared" si="5"/>
        <v>625</v>
      </c>
      <c r="AB9" s="226">
        <f t="shared" si="5"/>
        <v>645</v>
      </c>
      <c r="AC9" s="226">
        <f t="shared" si="5"/>
        <v>720</v>
      </c>
      <c r="AD9" s="226">
        <f t="shared" si="5"/>
        <v>750</v>
      </c>
      <c r="AE9" s="226">
        <f t="shared" si="5"/>
        <v>790</v>
      </c>
      <c r="AF9" s="226">
        <f t="shared" si="5"/>
        <v>740</v>
      </c>
      <c r="AG9" s="226">
        <f t="shared" si="5"/>
        <v>800</v>
      </c>
      <c r="AH9" s="226">
        <f t="shared" si="5"/>
        <v>720</v>
      </c>
      <c r="AI9" s="226">
        <f t="shared" si="5"/>
        <v>700</v>
      </c>
      <c r="AJ9" s="234">
        <f t="shared" si="5"/>
        <v>455</v>
      </c>
      <c r="AK9" s="234">
        <f t="shared" si="5"/>
        <v>415</v>
      </c>
      <c r="AL9" s="234">
        <f t="shared" si="5"/>
        <v>260</v>
      </c>
      <c r="AM9" s="234">
        <f t="shared" si="5"/>
        <v>310</v>
      </c>
      <c r="AN9" s="234">
        <f t="shared" si="5"/>
        <v>250</v>
      </c>
      <c r="AO9" s="234">
        <f t="shared" si="5"/>
        <v>255</v>
      </c>
      <c r="AP9" s="234">
        <f t="shared" si="5"/>
        <v>180</v>
      </c>
      <c r="AQ9" s="234">
        <f t="shared" si="5"/>
        <v>260</v>
      </c>
      <c r="AR9" s="234">
        <f t="shared" si="5"/>
        <v>100</v>
      </c>
      <c r="AS9" s="234">
        <f t="shared" si="5"/>
        <v>155</v>
      </c>
      <c r="AT9" s="234">
        <f t="shared" si="5"/>
        <v>40</v>
      </c>
      <c r="AU9" s="235">
        <f t="shared" si="5"/>
        <v>90</v>
      </c>
      <c r="BW9" s="125" t="s">
        <v>385</v>
      </c>
      <c r="BX9" s="126">
        <f>SUM(BY9:BZ9)</f>
        <v>9575</v>
      </c>
      <c r="BY9" s="126">
        <f>'[1]2012 SOTB Population Sheet'!$DW$82</f>
        <v>4590</v>
      </c>
      <c r="BZ9" s="126">
        <f>'[1]2012 SOTB Population Sheet'!$DX$82</f>
        <v>4985</v>
      </c>
      <c r="CA9" s="127">
        <f>SUM(CB9:CC9)</f>
        <v>9460</v>
      </c>
      <c r="CB9" s="128">
        <f>'[1]2012 SOTB Population Sheet'!$BF$82</f>
        <v>4720</v>
      </c>
      <c r="CC9" s="129">
        <f>'[1]2012 SOTB Population Sheet'!$BG$82</f>
        <v>4740</v>
      </c>
      <c r="CD9" s="130">
        <f>SUM(CA9-BX9)/BX9</f>
        <v>-1.2010443864229765E-2</v>
      </c>
      <c r="CE9" s="116" t="s">
        <v>632</v>
      </c>
      <c r="CF9" s="116"/>
      <c r="CG9" s="130">
        <f>(CB9-BY9)/BY9</f>
        <v>2.8322440087145968E-2</v>
      </c>
      <c r="CH9" s="116"/>
      <c r="CI9" s="130">
        <f>(CC9-BZ9)/BZ9</f>
        <v>-4.9147442326980942E-2</v>
      </c>
    </row>
    <row r="10" spans="1:114">
      <c r="A10" s="116">
        <v>5903047</v>
      </c>
      <c r="B10" s="116" t="s">
        <v>292</v>
      </c>
      <c r="C10" s="116" t="s">
        <v>289</v>
      </c>
      <c r="D10" s="151" t="s">
        <v>292</v>
      </c>
      <c r="E10" s="152">
        <f>VLOOKUP($A10,'[2]~Pop Trunc'!$A$2:$AX$60,'[2]~Pop Trunc'!C$2,FALSE)</f>
        <v>44.2</v>
      </c>
      <c r="F10" s="152">
        <f>VLOOKUP($A10,'[2]~Pop Trunc'!$A$2:$AX$60,'[2]~Pop Trunc'!D$2,FALSE)</f>
        <v>43.2</v>
      </c>
      <c r="G10" s="152"/>
      <c r="H10" s="152">
        <f>VLOOKUP($A10,'[2]~Pop Trunc'!$A$2:$AX$60,'[2]~Pop Trunc'!E$2,FALSE)</f>
        <v>885</v>
      </c>
      <c r="I10" s="152">
        <f>VLOOKUP($A10,'[2]~Pop Trunc'!$A$2:$AX$60,'[2]~Pop Trunc'!F$2,FALSE)</f>
        <v>715</v>
      </c>
      <c r="J10" s="216">
        <f>VLOOKUP($A10,'[2]~Pop Trunc'!$A$2:$AX$60,'[2]~Pop Trunc'!G$2,FALSE)</f>
        <v>50</v>
      </c>
      <c r="K10" s="216">
        <f>VLOOKUP($A10,'[2]~Pop Trunc'!$A$2:$AX$60,'[2]~Pop Trunc'!H$2,FALSE)</f>
        <v>50</v>
      </c>
      <c r="L10" s="216">
        <f>VLOOKUP($A10,'[2]~Pop Trunc'!$A$2:$AX$60,'[2]~Pop Trunc'!I$2,FALSE)</f>
        <v>60</v>
      </c>
      <c r="M10" s="216">
        <f>VLOOKUP($A10,'[2]~Pop Trunc'!$A$2:$AX$60,'[2]~Pop Trunc'!J$2,FALSE)</f>
        <v>25</v>
      </c>
      <c r="N10" s="216">
        <f>VLOOKUP($A10,'[2]~Pop Trunc'!$A$2:$AX$60,'[2]~Pop Trunc'!K$2,FALSE)</f>
        <v>45</v>
      </c>
      <c r="O10" s="216">
        <f>VLOOKUP($A10,'[2]~Pop Trunc'!$A$2:$AX$60,'[2]~Pop Trunc'!L$2,FALSE)</f>
        <v>40</v>
      </c>
      <c r="P10" s="225">
        <f>VLOOKUP($A10,'[2]~Pop Trunc'!$A$2:$AX$60,'[2]~Pop Trunc'!M$2,FALSE)</f>
        <v>35</v>
      </c>
      <c r="Q10" s="225">
        <f>VLOOKUP($A10,'[2]~Pop Trunc'!$A$2:$AX$60,'[2]~Pop Trunc'!N$2,FALSE)</f>
        <v>35</v>
      </c>
      <c r="R10" s="225">
        <f>VLOOKUP($A10,'[2]~Pop Trunc'!$A$2:$AX$60,'[2]~Pop Trunc'!O$2,FALSE)</f>
        <v>25</v>
      </c>
      <c r="S10" s="225">
        <f>VLOOKUP($A10,'[2]~Pop Trunc'!$A$2:$AX$60,'[2]~Pop Trunc'!P$2,FALSE)</f>
        <v>25</v>
      </c>
      <c r="T10" s="225">
        <f>VLOOKUP($A10,'[2]~Pop Trunc'!$A$2:$AX$60,'[2]~Pop Trunc'!Q$2,FALSE)</f>
        <v>45</v>
      </c>
      <c r="U10" s="225">
        <f>VLOOKUP($A10,'[2]~Pop Trunc'!$A$2:$AX$60,'[2]~Pop Trunc'!R$2,FALSE)</f>
        <v>30</v>
      </c>
      <c r="V10" s="225">
        <f>VLOOKUP($A10,'[2]~Pop Trunc'!$A$2:$AX$60,'[2]~Pop Trunc'!S$2,FALSE)</f>
        <v>60</v>
      </c>
      <c r="W10" s="225">
        <f>VLOOKUP($A10,'[2]~Pop Trunc'!$A$2:$AX$60,'[2]~Pop Trunc'!T$2,FALSE)</f>
        <v>55</v>
      </c>
      <c r="X10" s="225">
        <f>VLOOKUP($A10,'[2]~Pop Trunc'!$A$2:$AX$60,'[2]~Pop Trunc'!U$2,FALSE)</f>
        <v>75</v>
      </c>
      <c r="Y10" s="225">
        <f>VLOOKUP($A10,'[2]~Pop Trunc'!$A$2:$AX$60,'[2]~Pop Trunc'!V$2,FALSE)</f>
        <v>60</v>
      </c>
      <c r="Z10" s="225">
        <f>VLOOKUP($A10,'[2]~Pop Trunc'!$A$2:$AX$60,'[2]~Pop Trunc'!W$2,FALSE)</f>
        <v>65</v>
      </c>
      <c r="AA10" s="225">
        <f>VLOOKUP($A10,'[2]~Pop Trunc'!$A$2:$AX$60,'[2]~Pop Trunc'!X$2,FALSE)</f>
        <v>55</v>
      </c>
      <c r="AB10" s="225">
        <f>VLOOKUP($A10,'[2]~Pop Trunc'!$A$2:$AX$60,'[2]~Pop Trunc'!Y$2,FALSE)</f>
        <v>90</v>
      </c>
      <c r="AC10" s="225">
        <f>VLOOKUP($A10,'[2]~Pop Trunc'!$A$2:$AX$60,'[2]~Pop Trunc'!Z$2,FALSE)</f>
        <v>60</v>
      </c>
      <c r="AD10" s="225">
        <f>VLOOKUP($A10,'[2]~Pop Trunc'!$A$2:$AX$60,'[2]~Pop Trunc'!AA$2,FALSE)</f>
        <v>85</v>
      </c>
      <c r="AE10" s="225">
        <f>VLOOKUP($A10,'[2]~Pop Trunc'!$A$2:$AX$60,'[2]~Pop Trunc'!AB$2,FALSE)</f>
        <v>75</v>
      </c>
      <c r="AF10" s="225">
        <f>VLOOKUP($A10,'[2]~Pop Trunc'!$A$2:$AX$60,'[2]~Pop Trunc'!AC$2,FALSE)</f>
        <v>75</v>
      </c>
      <c r="AG10" s="225">
        <f>VLOOKUP($A10,'[2]~Pop Trunc'!$A$2:$AX$60,'[2]~Pop Trunc'!AD$2,FALSE)</f>
        <v>75</v>
      </c>
      <c r="AH10" s="225">
        <f>VLOOKUP($A10,'[2]~Pop Trunc'!$A$2:$AX$60,'[2]~Pop Trunc'!AE$2,FALSE)</f>
        <v>75</v>
      </c>
      <c r="AI10" s="225">
        <f>VLOOKUP($A10,'[2]~Pop Trunc'!$A$2:$AX$60,'[2]~Pop Trunc'!AF$2,FALSE)</f>
        <v>45</v>
      </c>
      <c r="AJ10" s="233">
        <f>VLOOKUP($A10,'[2]~Pop Trunc'!$A$2:$AX$60,'[2]~Pop Trunc'!AG$2,FALSE)</f>
        <v>35</v>
      </c>
      <c r="AK10" s="233">
        <f>VLOOKUP($A10,'[2]~Pop Trunc'!$A$2:$AX$60,'[2]~Pop Trunc'!AH$2,FALSE)</f>
        <v>45</v>
      </c>
      <c r="AL10" s="233">
        <f>VLOOKUP($A10,'[2]~Pop Trunc'!$A$2:$AX$60,'[2]~Pop Trunc'!AI$2,FALSE)</f>
        <v>25</v>
      </c>
      <c r="AM10" s="233">
        <f>VLOOKUP($A10,'[2]~Pop Trunc'!$A$2:$AX$60,'[2]~Pop Trunc'!AJ$2,FALSE)</f>
        <v>20</v>
      </c>
      <c r="AN10" s="233">
        <f>VLOOKUP($A10,'[2]~Pop Trunc'!$A$2:$AX$60,'[2]~Pop Trunc'!AK$2,FALSE)</f>
        <v>25</v>
      </c>
      <c r="AO10" s="233">
        <f>VLOOKUP($A10,'[2]~Pop Trunc'!$A$2:$AX$60,'[2]~Pop Trunc'!AL$2,FALSE)</f>
        <v>10</v>
      </c>
      <c r="AP10" s="233">
        <f>VLOOKUP($A10,'[2]~Pop Trunc'!$A$2:$AX$60,'[2]~Pop Trunc'!AM$2,FALSE)</f>
        <v>10</v>
      </c>
      <c r="AQ10" s="233">
        <f>VLOOKUP($A10,'[2]~Pop Trunc'!$A$2:$AX$60,'[2]~Pop Trunc'!AN$2,FALSE)</f>
        <v>10</v>
      </c>
      <c r="AR10" s="233">
        <f>VLOOKUP($A10,'[2]~Pop Trunc'!$A$2:$AX$60,'[2]~Pop Trunc'!AO$2,FALSE)</f>
        <v>5</v>
      </c>
      <c r="AS10" s="233">
        <f>VLOOKUP($A10,'[2]~Pop Trunc'!$A$2:$AX$60,'[2]~Pop Trunc'!AP$2,FALSE)</f>
        <v>0</v>
      </c>
      <c r="AT10" s="233">
        <f>VLOOKUP($A10,'[2]~Pop Trunc'!$A$2:$AX$60,'[2]~Pop Trunc'!AQ$2,FALSE)</f>
        <v>5</v>
      </c>
      <c r="AU10" s="233">
        <f>VLOOKUP($A10,'[2]~Pop Trunc'!$A$2:$AX$60,'[2]~Pop Trunc'!AR$2,FALSE)</f>
        <v>0</v>
      </c>
      <c r="AW10" s="156" t="s">
        <v>293</v>
      </c>
      <c r="AX10" s="263" t="s">
        <v>294</v>
      </c>
      <c r="AY10" s="263"/>
      <c r="AZ10" s="263"/>
      <c r="BA10" s="263"/>
      <c r="BB10" s="263"/>
      <c r="BC10" s="263"/>
      <c r="BD10" s="263"/>
      <c r="BE10" s="263"/>
      <c r="BF10" s="263"/>
      <c r="BG10" s="263"/>
      <c r="BH10" s="263"/>
      <c r="BW10" s="125" t="s">
        <v>383</v>
      </c>
      <c r="BX10" s="126">
        <f>SUM(BY10:BZ10)</f>
        <v>7270</v>
      </c>
      <c r="BY10" s="126">
        <f>'[1]2012 SOTB Population Sheet'!$DQ$82</f>
        <v>3645</v>
      </c>
      <c r="BZ10" s="126">
        <f>'[1]2012 SOTB Population Sheet'!$DR$82</f>
        <v>3625</v>
      </c>
      <c r="CA10" s="127">
        <f>SUM(CB10:CC10)</f>
        <v>8020</v>
      </c>
      <c r="CB10" s="128">
        <f>'[1]2012 SOTB Population Sheet'!$AZ$82</f>
        <v>4020</v>
      </c>
      <c r="CC10" s="129">
        <f>'[1]2012 SOTB Population Sheet'!$BA$82</f>
        <v>4000</v>
      </c>
      <c r="CD10" s="130">
        <f>SUM(CA10-BX10)/BX10</f>
        <v>0.1031636863823934</v>
      </c>
      <c r="CE10" s="116" t="s">
        <v>633</v>
      </c>
      <c r="CG10" s="130">
        <f>(CB10-BY10)/BY10</f>
        <v>0.102880658436214</v>
      </c>
      <c r="CI10" s="130">
        <f>(CC10-BZ10)/BZ10</f>
        <v>0.10344827586206896</v>
      </c>
      <c r="CL10" s="131"/>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row>
    <row r="11" spans="1:114" ht="15" thickBot="1">
      <c r="A11" s="116">
        <v>5903011</v>
      </c>
      <c r="B11" s="116" t="s">
        <v>33</v>
      </c>
      <c r="C11" s="116" t="s">
        <v>295</v>
      </c>
      <c r="D11" s="151" t="s">
        <v>33</v>
      </c>
      <c r="E11" s="152">
        <f>VLOOKUP($A11,'[2]~Pop Trunc'!$A$2:$AX$60,'[2]~Pop Trunc'!C$2,FALSE)</f>
        <v>45.7</v>
      </c>
      <c r="F11" s="152">
        <f>VLOOKUP($A11,'[2]~Pop Trunc'!$A$2:$AX$60,'[2]~Pop Trunc'!D$2,FALSE)</f>
        <v>45.8</v>
      </c>
      <c r="G11" s="152"/>
      <c r="H11" s="152">
        <f>VLOOKUP($A11,'[2]~Pop Trunc'!$A$2:$AX$60,'[2]~Pop Trunc'!E$2,FALSE)</f>
        <v>560</v>
      </c>
      <c r="I11" s="152">
        <f>VLOOKUP($A11,'[2]~Pop Trunc'!$A$2:$AX$60,'[2]~Pop Trunc'!F$2,FALSE)</f>
        <v>580</v>
      </c>
      <c r="J11" s="216">
        <f>VLOOKUP($A11,'[2]~Pop Trunc'!$A$2:$AX$60,'[2]~Pop Trunc'!G$2,FALSE)</f>
        <v>30</v>
      </c>
      <c r="K11" s="216">
        <f>VLOOKUP($A11,'[2]~Pop Trunc'!$A$2:$AX$60,'[2]~Pop Trunc'!H$2,FALSE)</f>
        <v>30</v>
      </c>
      <c r="L11" s="216">
        <f>VLOOKUP($A11,'[2]~Pop Trunc'!$A$2:$AX$60,'[2]~Pop Trunc'!I$2,FALSE)</f>
        <v>40</v>
      </c>
      <c r="M11" s="216">
        <f>VLOOKUP($A11,'[2]~Pop Trunc'!$A$2:$AX$60,'[2]~Pop Trunc'!J$2,FALSE)</f>
        <v>30</v>
      </c>
      <c r="N11" s="216">
        <f>VLOOKUP($A11,'[2]~Pop Trunc'!$A$2:$AX$60,'[2]~Pop Trunc'!K$2,FALSE)</f>
        <v>30</v>
      </c>
      <c r="O11" s="216">
        <f>VLOOKUP($A11,'[2]~Pop Trunc'!$A$2:$AX$60,'[2]~Pop Trunc'!L$2,FALSE)</f>
        <v>30</v>
      </c>
      <c r="P11" s="225">
        <f>VLOOKUP($A11,'[2]~Pop Trunc'!$A$2:$AX$60,'[2]~Pop Trunc'!M$2,FALSE)</f>
        <v>20</v>
      </c>
      <c r="Q11" s="225">
        <f>VLOOKUP($A11,'[2]~Pop Trunc'!$A$2:$AX$60,'[2]~Pop Trunc'!N$2,FALSE)</f>
        <v>40</v>
      </c>
      <c r="R11" s="225">
        <f>VLOOKUP($A11,'[2]~Pop Trunc'!$A$2:$AX$60,'[2]~Pop Trunc'!O$2,FALSE)</f>
        <v>15</v>
      </c>
      <c r="S11" s="225">
        <f>VLOOKUP($A11,'[2]~Pop Trunc'!$A$2:$AX$60,'[2]~Pop Trunc'!P$2,FALSE)</f>
        <v>15</v>
      </c>
      <c r="T11" s="225">
        <f>VLOOKUP($A11,'[2]~Pop Trunc'!$A$2:$AX$60,'[2]~Pop Trunc'!Q$2,FALSE)</f>
        <v>30</v>
      </c>
      <c r="U11" s="225">
        <f>VLOOKUP($A11,'[2]~Pop Trunc'!$A$2:$AX$60,'[2]~Pop Trunc'!R$2,FALSE)</f>
        <v>30</v>
      </c>
      <c r="V11" s="225">
        <f>VLOOKUP($A11,'[2]~Pop Trunc'!$A$2:$AX$60,'[2]~Pop Trunc'!S$2,FALSE)</f>
        <v>30</v>
      </c>
      <c r="W11" s="225">
        <f>VLOOKUP($A11,'[2]~Pop Trunc'!$A$2:$AX$60,'[2]~Pop Trunc'!T$2,FALSE)</f>
        <v>40</v>
      </c>
      <c r="X11" s="225">
        <f>VLOOKUP($A11,'[2]~Pop Trunc'!$A$2:$AX$60,'[2]~Pop Trunc'!U$2,FALSE)</f>
        <v>35</v>
      </c>
      <c r="Y11" s="225">
        <f>VLOOKUP($A11,'[2]~Pop Trunc'!$A$2:$AX$60,'[2]~Pop Trunc'!V$2,FALSE)</f>
        <v>25</v>
      </c>
      <c r="Z11" s="225">
        <f>VLOOKUP($A11,'[2]~Pop Trunc'!$A$2:$AX$60,'[2]~Pop Trunc'!W$2,FALSE)</f>
        <v>35</v>
      </c>
      <c r="AA11" s="225">
        <f>VLOOKUP($A11,'[2]~Pop Trunc'!$A$2:$AX$60,'[2]~Pop Trunc'!X$2,FALSE)</f>
        <v>35</v>
      </c>
      <c r="AB11" s="225">
        <f>VLOOKUP($A11,'[2]~Pop Trunc'!$A$2:$AX$60,'[2]~Pop Trunc'!Y$2,FALSE)</f>
        <v>40</v>
      </c>
      <c r="AC11" s="225">
        <f>VLOOKUP($A11,'[2]~Pop Trunc'!$A$2:$AX$60,'[2]~Pop Trunc'!Z$2,FALSE)</f>
        <v>40</v>
      </c>
      <c r="AD11" s="225">
        <f>VLOOKUP($A11,'[2]~Pop Trunc'!$A$2:$AX$60,'[2]~Pop Trunc'!AA$2,FALSE)</f>
        <v>45</v>
      </c>
      <c r="AE11" s="225">
        <f>VLOOKUP($A11,'[2]~Pop Trunc'!$A$2:$AX$60,'[2]~Pop Trunc'!AB$2,FALSE)</f>
        <v>55</v>
      </c>
      <c r="AF11" s="225">
        <f>VLOOKUP($A11,'[2]~Pop Trunc'!$A$2:$AX$60,'[2]~Pop Trunc'!AC$2,FALSE)</f>
        <v>50</v>
      </c>
      <c r="AG11" s="225">
        <f>VLOOKUP($A11,'[2]~Pop Trunc'!$A$2:$AX$60,'[2]~Pop Trunc'!AD$2,FALSE)</f>
        <v>35</v>
      </c>
      <c r="AH11" s="225">
        <f>VLOOKUP($A11,'[2]~Pop Trunc'!$A$2:$AX$60,'[2]~Pop Trunc'!AE$2,FALSE)</f>
        <v>45</v>
      </c>
      <c r="AI11" s="225">
        <f>VLOOKUP($A11,'[2]~Pop Trunc'!$A$2:$AX$60,'[2]~Pop Trunc'!AF$2,FALSE)</f>
        <v>45</v>
      </c>
      <c r="AJ11" s="233">
        <f>VLOOKUP($A11,'[2]~Pop Trunc'!$A$2:$AX$60,'[2]~Pop Trunc'!AG$2,FALSE)</f>
        <v>35</v>
      </c>
      <c r="AK11" s="233">
        <f>VLOOKUP($A11,'[2]~Pop Trunc'!$A$2:$AX$60,'[2]~Pop Trunc'!AH$2,FALSE)</f>
        <v>35</v>
      </c>
      <c r="AL11" s="233">
        <f>VLOOKUP($A11,'[2]~Pop Trunc'!$A$2:$AX$60,'[2]~Pop Trunc'!AI$2,FALSE)</f>
        <v>30</v>
      </c>
      <c r="AM11" s="233">
        <f>VLOOKUP($A11,'[2]~Pop Trunc'!$A$2:$AX$60,'[2]~Pop Trunc'!AJ$2,FALSE)</f>
        <v>30</v>
      </c>
      <c r="AN11" s="233">
        <f>VLOOKUP($A11,'[2]~Pop Trunc'!$A$2:$AX$60,'[2]~Pop Trunc'!AK$2,FALSE)</f>
        <v>20</v>
      </c>
      <c r="AO11" s="233">
        <f>VLOOKUP($A11,'[2]~Pop Trunc'!$A$2:$AX$60,'[2]~Pop Trunc'!AL$2,FALSE)</f>
        <v>15</v>
      </c>
      <c r="AP11" s="233">
        <f>VLOOKUP($A11,'[2]~Pop Trunc'!$A$2:$AX$60,'[2]~Pop Trunc'!AM$2,FALSE)</f>
        <v>15</v>
      </c>
      <c r="AQ11" s="233">
        <f>VLOOKUP($A11,'[2]~Pop Trunc'!$A$2:$AX$60,'[2]~Pop Trunc'!AN$2,FALSE)</f>
        <v>15</v>
      </c>
      <c r="AR11" s="233">
        <f>VLOOKUP($A11,'[2]~Pop Trunc'!$A$2:$AX$60,'[2]~Pop Trunc'!AO$2,FALSE)</f>
        <v>5</v>
      </c>
      <c r="AS11" s="233">
        <f>VLOOKUP($A11,'[2]~Pop Trunc'!$A$2:$AX$60,'[2]~Pop Trunc'!AP$2,FALSE)</f>
        <v>10</v>
      </c>
      <c r="AT11" s="233">
        <f>VLOOKUP($A11,'[2]~Pop Trunc'!$A$2:$AX$60,'[2]~Pop Trunc'!AQ$2,FALSE)</f>
        <v>5</v>
      </c>
      <c r="AU11" s="233">
        <f>VLOOKUP($A11,'[2]~Pop Trunc'!$A$2:$AX$60,'[2]~Pop Trunc'!AR$2,FALSE)</f>
        <v>0</v>
      </c>
      <c r="BW11" s="125" t="s">
        <v>384</v>
      </c>
      <c r="BX11" s="126">
        <f>SUM(BY11:BZ11)</f>
        <v>8285</v>
      </c>
      <c r="BY11" s="126">
        <f>'[1]2012 SOTB Population Sheet'!$DT$82</f>
        <v>4065</v>
      </c>
      <c r="BZ11" s="126">
        <f>'[1]2012 SOTB Population Sheet'!$DU$82</f>
        <v>4220</v>
      </c>
      <c r="CA11" s="127">
        <f>SUM(CB11:CC11)</f>
        <v>8915</v>
      </c>
      <c r="CB11" s="128">
        <f>'[1]2012 SOTB Population Sheet'!$BC$82</f>
        <v>4445</v>
      </c>
      <c r="CC11" s="129">
        <f>'[1]2012 SOTB Population Sheet'!$BD$82</f>
        <v>4470</v>
      </c>
      <c r="CD11" s="130">
        <f>SUM(CA11-BX11)/BX11</f>
        <v>7.6041038020519008E-2</v>
      </c>
      <c r="CE11" s="116" t="s">
        <v>634</v>
      </c>
      <c r="CG11" s="130">
        <f>(CB11-BY11)/BY11</f>
        <v>9.348093480934809E-2</v>
      </c>
      <c r="CI11" s="130">
        <f>(CC11-BZ11)/BZ11</f>
        <v>5.9241706161137442E-2</v>
      </c>
      <c r="CL11" s="156" t="s">
        <v>293</v>
      </c>
      <c r="CM11" s="263" t="s">
        <v>296</v>
      </c>
      <c r="CN11" s="263"/>
      <c r="CO11" s="263"/>
      <c r="CP11" s="263"/>
      <c r="CQ11" s="263"/>
      <c r="CR11" s="263"/>
      <c r="CS11" s="263"/>
      <c r="CT11" s="263"/>
      <c r="CU11" s="263"/>
      <c r="CV11" s="263"/>
      <c r="CW11" s="263"/>
      <c r="CX11" s="146"/>
      <c r="CY11" s="146"/>
      <c r="CZ11" s="146"/>
      <c r="DA11" s="146"/>
      <c r="DB11" s="146"/>
      <c r="DC11" s="146"/>
      <c r="DD11" s="146"/>
      <c r="DE11" s="146"/>
      <c r="DF11" s="146"/>
      <c r="DG11" s="146"/>
      <c r="DH11" s="146"/>
      <c r="DI11" s="146"/>
      <c r="DJ11" s="146"/>
    </row>
    <row r="12" spans="1:114" s="131" customFormat="1" ht="15" thickBot="1">
      <c r="D12" s="153" t="s">
        <v>17</v>
      </c>
      <c r="E12" s="154">
        <f>AVERAGE(E10:E11)</f>
        <v>44.95</v>
      </c>
      <c r="F12" s="155">
        <f>AVERAGE(F10:F11)</f>
        <v>44.5</v>
      </c>
      <c r="G12" s="154">
        <f>AVERAGE(E12:F12)</f>
        <v>44.725000000000001</v>
      </c>
      <c r="H12" s="155">
        <f t="shared" ref="H12:AU12" si="6">SUM(H10:H11)</f>
        <v>1445</v>
      </c>
      <c r="I12" s="155">
        <f t="shared" si="6"/>
        <v>1295</v>
      </c>
      <c r="J12" s="217">
        <f t="shared" si="6"/>
        <v>80</v>
      </c>
      <c r="K12" s="217">
        <f t="shared" si="6"/>
        <v>80</v>
      </c>
      <c r="L12" s="217">
        <f t="shared" si="6"/>
        <v>100</v>
      </c>
      <c r="M12" s="217">
        <f t="shared" si="6"/>
        <v>55</v>
      </c>
      <c r="N12" s="217">
        <f t="shared" si="6"/>
        <v>75</v>
      </c>
      <c r="O12" s="217">
        <f t="shared" si="6"/>
        <v>70</v>
      </c>
      <c r="P12" s="226">
        <f t="shared" si="6"/>
        <v>55</v>
      </c>
      <c r="Q12" s="226">
        <f t="shared" si="6"/>
        <v>75</v>
      </c>
      <c r="R12" s="226">
        <f t="shared" si="6"/>
        <v>40</v>
      </c>
      <c r="S12" s="226">
        <f t="shared" si="6"/>
        <v>40</v>
      </c>
      <c r="T12" s="226">
        <f t="shared" si="6"/>
        <v>75</v>
      </c>
      <c r="U12" s="226">
        <f t="shared" si="6"/>
        <v>60</v>
      </c>
      <c r="V12" s="226">
        <f t="shared" si="6"/>
        <v>90</v>
      </c>
      <c r="W12" s="226">
        <f t="shared" si="6"/>
        <v>95</v>
      </c>
      <c r="X12" s="226">
        <f t="shared" si="6"/>
        <v>110</v>
      </c>
      <c r="Y12" s="226">
        <f t="shared" si="6"/>
        <v>85</v>
      </c>
      <c r="Z12" s="226">
        <f t="shared" si="6"/>
        <v>100</v>
      </c>
      <c r="AA12" s="226">
        <f t="shared" si="6"/>
        <v>90</v>
      </c>
      <c r="AB12" s="226">
        <f t="shared" si="6"/>
        <v>130</v>
      </c>
      <c r="AC12" s="226">
        <f t="shared" si="6"/>
        <v>100</v>
      </c>
      <c r="AD12" s="226">
        <f t="shared" si="6"/>
        <v>130</v>
      </c>
      <c r="AE12" s="226">
        <f t="shared" si="6"/>
        <v>130</v>
      </c>
      <c r="AF12" s="226">
        <f t="shared" si="6"/>
        <v>125</v>
      </c>
      <c r="AG12" s="226">
        <f t="shared" si="6"/>
        <v>110</v>
      </c>
      <c r="AH12" s="226">
        <f t="shared" si="6"/>
        <v>120</v>
      </c>
      <c r="AI12" s="226">
        <f t="shared" si="6"/>
        <v>90</v>
      </c>
      <c r="AJ12" s="234">
        <f t="shared" si="6"/>
        <v>70</v>
      </c>
      <c r="AK12" s="234">
        <f t="shared" si="6"/>
        <v>80</v>
      </c>
      <c r="AL12" s="234">
        <f t="shared" si="6"/>
        <v>55</v>
      </c>
      <c r="AM12" s="234">
        <f t="shared" si="6"/>
        <v>50</v>
      </c>
      <c r="AN12" s="234">
        <f t="shared" si="6"/>
        <v>45</v>
      </c>
      <c r="AO12" s="234">
        <f t="shared" si="6"/>
        <v>25</v>
      </c>
      <c r="AP12" s="234">
        <f t="shared" si="6"/>
        <v>25</v>
      </c>
      <c r="AQ12" s="234">
        <f t="shared" si="6"/>
        <v>25</v>
      </c>
      <c r="AR12" s="234">
        <f t="shared" si="6"/>
        <v>10</v>
      </c>
      <c r="AS12" s="234">
        <f t="shared" si="6"/>
        <v>10</v>
      </c>
      <c r="AT12" s="234">
        <f t="shared" si="6"/>
        <v>10</v>
      </c>
      <c r="AU12" s="235">
        <f t="shared" si="6"/>
        <v>0</v>
      </c>
      <c r="BW12" s="125"/>
      <c r="BX12" s="126"/>
      <c r="BY12" s="126"/>
      <c r="BZ12" s="126"/>
      <c r="CA12" s="127"/>
      <c r="CB12" s="128"/>
      <c r="CC12" s="129"/>
      <c r="CD12" s="130"/>
      <c r="CE12" s="116"/>
      <c r="CF12" s="116"/>
      <c r="CG12" s="130"/>
      <c r="CH12" s="116"/>
      <c r="CI12" s="130"/>
    </row>
    <row r="13" spans="1:114">
      <c r="A13" s="116">
        <v>5903045</v>
      </c>
      <c r="B13" s="116" t="s">
        <v>44</v>
      </c>
      <c r="C13" s="116" t="s">
        <v>286</v>
      </c>
      <c r="D13" s="151" t="s">
        <v>44</v>
      </c>
      <c r="E13" s="152">
        <f>VLOOKUP($A13,'[2]~Pop Trunc'!$A$2:$AX$60,'[2]~Pop Trunc'!C$2,FALSE)</f>
        <v>44.8</v>
      </c>
      <c r="F13" s="152">
        <f>VLOOKUP($A13,'[2]~Pop Trunc'!$A$2:$AX$60,'[2]~Pop Trunc'!D$2,FALSE)</f>
        <v>47.2</v>
      </c>
      <c r="G13" s="152"/>
      <c r="H13" s="152">
        <f>VLOOKUP($A13,'[2]~Pop Trunc'!$A$2:$AX$60,'[2]~Pop Trunc'!E$2,FALSE)</f>
        <v>3790</v>
      </c>
      <c r="I13" s="152">
        <f>VLOOKUP($A13,'[2]~Pop Trunc'!$A$2:$AX$60,'[2]~Pop Trunc'!F$2,FALSE)</f>
        <v>4030</v>
      </c>
      <c r="J13" s="216">
        <f>VLOOKUP($A13,'[2]~Pop Trunc'!$A$2:$AX$60,'[2]~Pop Trunc'!G$2,FALSE)</f>
        <v>175</v>
      </c>
      <c r="K13" s="216">
        <f>VLOOKUP($A13,'[2]~Pop Trunc'!$A$2:$AX$60,'[2]~Pop Trunc'!H$2,FALSE)</f>
        <v>165</v>
      </c>
      <c r="L13" s="216">
        <f>VLOOKUP($A13,'[2]~Pop Trunc'!$A$2:$AX$60,'[2]~Pop Trunc'!I$2,FALSE)</f>
        <v>195</v>
      </c>
      <c r="M13" s="216">
        <f>VLOOKUP($A13,'[2]~Pop Trunc'!$A$2:$AX$60,'[2]~Pop Trunc'!J$2,FALSE)</f>
        <v>190</v>
      </c>
      <c r="N13" s="216">
        <f>VLOOKUP($A13,'[2]~Pop Trunc'!$A$2:$AX$60,'[2]~Pop Trunc'!K$2,FALSE)</f>
        <v>215</v>
      </c>
      <c r="O13" s="216">
        <f>VLOOKUP($A13,'[2]~Pop Trunc'!$A$2:$AX$60,'[2]~Pop Trunc'!L$2,FALSE)</f>
        <v>185</v>
      </c>
      <c r="P13" s="225">
        <f>VLOOKUP($A13,'[2]~Pop Trunc'!$A$2:$AX$60,'[2]~Pop Trunc'!M$2,FALSE)</f>
        <v>245</v>
      </c>
      <c r="Q13" s="225">
        <f>VLOOKUP($A13,'[2]~Pop Trunc'!$A$2:$AX$60,'[2]~Pop Trunc'!N$2,FALSE)</f>
        <v>230</v>
      </c>
      <c r="R13" s="225">
        <f>VLOOKUP($A13,'[2]~Pop Trunc'!$A$2:$AX$60,'[2]~Pop Trunc'!O$2,FALSE)</f>
        <v>210</v>
      </c>
      <c r="S13" s="225">
        <f>VLOOKUP($A13,'[2]~Pop Trunc'!$A$2:$AX$60,'[2]~Pop Trunc'!P$2,FALSE)</f>
        <v>200</v>
      </c>
      <c r="T13" s="225">
        <f>VLOOKUP($A13,'[2]~Pop Trunc'!$A$2:$AX$60,'[2]~Pop Trunc'!Q$2,FALSE)</f>
        <v>215</v>
      </c>
      <c r="U13" s="225">
        <f>VLOOKUP($A13,'[2]~Pop Trunc'!$A$2:$AX$60,'[2]~Pop Trunc'!R$2,FALSE)</f>
        <v>210</v>
      </c>
      <c r="V13" s="225">
        <f>VLOOKUP($A13,'[2]~Pop Trunc'!$A$2:$AX$60,'[2]~Pop Trunc'!S$2,FALSE)</f>
        <v>205</v>
      </c>
      <c r="W13" s="225">
        <f>VLOOKUP($A13,'[2]~Pop Trunc'!$A$2:$AX$60,'[2]~Pop Trunc'!T$2,FALSE)</f>
        <v>220</v>
      </c>
      <c r="X13" s="225">
        <f>VLOOKUP($A13,'[2]~Pop Trunc'!$A$2:$AX$60,'[2]~Pop Trunc'!U$2,FALSE)</f>
        <v>195</v>
      </c>
      <c r="Y13" s="225">
        <f>VLOOKUP($A13,'[2]~Pop Trunc'!$A$2:$AX$60,'[2]~Pop Trunc'!V$2,FALSE)</f>
        <v>250</v>
      </c>
      <c r="Z13" s="225">
        <f>VLOOKUP($A13,'[2]~Pop Trunc'!$A$2:$AX$60,'[2]~Pop Trunc'!W$2,FALSE)</f>
        <v>250</v>
      </c>
      <c r="AA13" s="225">
        <f>VLOOKUP($A13,'[2]~Pop Trunc'!$A$2:$AX$60,'[2]~Pop Trunc'!X$2,FALSE)</f>
        <v>260</v>
      </c>
      <c r="AB13" s="225">
        <f>VLOOKUP($A13,'[2]~Pop Trunc'!$A$2:$AX$60,'[2]~Pop Trunc'!Y$2,FALSE)</f>
        <v>250</v>
      </c>
      <c r="AC13" s="225">
        <f>VLOOKUP($A13,'[2]~Pop Trunc'!$A$2:$AX$60,'[2]~Pop Trunc'!Z$2,FALSE)</f>
        <v>280</v>
      </c>
      <c r="AD13" s="225">
        <f>VLOOKUP($A13,'[2]~Pop Trunc'!$A$2:$AX$60,'[2]~Pop Trunc'!AA$2,FALSE)</f>
        <v>320</v>
      </c>
      <c r="AE13" s="225">
        <f>VLOOKUP($A13,'[2]~Pop Trunc'!$A$2:$AX$60,'[2]~Pop Trunc'!AB$2,FALSE)</f>
        <v>325</v>
      </c>
      <c r="AF13" s="225">
        <f>VLOOKUP($A13,'[2]~Pop Trunc'!$A$2:$AX$60,'[2]~Pop Trunc'!AC$2,FALSE)</f>
        <v>315</v>
      </c>
      <c r="AG13" s="225">
        <f>VLOOKUP($A13,'[2]~Pop Trunc'!$A$2:$AX$60,'[2]~Pop Trunc'!AD$2,FALSE)</f>
        <v>290</v>
      </c>
      <c r="AH13" s="225">
        <f>VLOOKUP($A13,'[2]~Pop Trunc'!$A$2:$AX$60,'[2]~Pop Trunc'!AE$2,FALSE)</f>
        <v>255</v>
      </c>
      <c r="AI13" s="225">
        <f>VLOOKUP($A13,'[2]~Pop Trunc'!$A$2:$AX$60,'[2]~Pop Trunc'!AF$2,FALSE)</f>
        <v>305</v>
      </c>
      <c r="AJ13" s="233">
        <f>VLOOKUP($A13,'[2]~Pop Trunc'!$A$2:$AX$60,'[2]~Pop Trunc'!AG$2,FALSE)</f>
        <v>225</v>
      </c>
      <c r="AK13" s="233">
        <f>VLOOKUP($A13,'[2]~Pop Trunc'!$A$2:$AX$60,'[2]~Pop Trunc'!AH$2,FALSE)</f>
        <v>245</v>
      </c>
      <c r="AL13" s="233">
        <f>VLOOKUP($A13,'[2]~Pop Trunc'!$A$2:$AX$60,'[2]~Pop Trunc'!AI$2,FALSE)</f>
        <v>180</v>
      </c>
      <c r="AM13" s="233">
        <f>VLOOKUP($A13,'[2]~Pop Trunc'!$A$2:$AX$60,'[2]~Pop Trunc'!AJ$2,FALSE)</f>
        <v>200</v>
      </c>
      <c r="AN13" s="233">
        <f>VLOOKUP($A13,'[2]~Pop Trunc'!$A$2:$AX$60,'[2]~Pop Trunc'!AK$2,FALSE)</f>
        <v>145</v>
      </c>
      <c r="AO13" s="233">
        <f>VLOOKUP($A13,'[2]~Pop Trunc'!$A$2:$AX$60,'[2]~Pop Trunc'!AL$2,FALSE)</f>
        <v>150</v>
      </c>
      <c r="AP13" s="233">
        <f>VLOOKUP($A13,'[2]~Pop Trunc'!$A$2:$AX$60,'[2]~Pop Trunc'!AM$2,FALSE)</f>
        <v>110</v>
      </c>
      <c r="AQ13" s="233">
        <f>VLOOKUP($A13,'[2]~Pop Trunc'!$A$2:$AX$60,'[2]~Pop Trunc'!AN$2,FALSE)</f>
        <v>145</v>
      </c>
      <c r="AR13" s="233">
        <f>VLOOKUP($A13,'[2]~Pop Trunc'!$A$2:$AX$60,'[2]~Pop Trunc'!AO$2,FALSE)</f>
        <v>55</v>
      </c>
      <c r="AS13" s="233">
        <f>VLOOKUP($A13,'[2]~Pop Trunc'!$A$2:$AX$60,'[2]~Pop Trunc'!AP$2,FALSE)</f>
        <v>105</v>
      </c>
      <c r="AT13" s="233">
        <f>VLOOKUP($A13,'[2]~Pop Trunc'!$A$2:$AX$60,'[2]~Pop Trunc'!AQ$2,FALSE)</f>
        <v>40</v>
      </c>
      <c r="AU13" s="233">
        <f>VLOOKUP($A13,'[2]~Pop Trunc'!$A$2:$AX$60,'[2]~Pop Trunc'!AR$2,FALSE)</f>
        <v>70</v>
      </c>
      <c r="BW13" s="125" t="s">
        <v>386</v>
      </c>
      <c r="BX13" s="126">
        <f t="shared" si="0"/>
        <v>11830</v>
      </c>
      <c r="BY13" s="126">
        <f>'[1]2012 SOTB Population Sheet'!$DZ$82</f>
        <v>5710</v>
      </c>
      <c r="BZ13" s="126">
        <f>'[1]2012 SOTB Population Sheet'!$EA$82</f>
        <v>6120</v>
      </c>
      <c r="CA13" s="127">
        <f t="shared" si="1"/>
        <v>10070</v>
      </c>
      <c r="CB13" s="128">
        <f>'[1]2012 SOTB Population Sheet'!$BI$82</f>
        <v>4880</v>
      </c>
      <c r="CC13" s="129">
        <f>'[1]2012 SOTB Population Sheet'!$BJ$82</f>
        <v>5190</v>
      </c>
      <c r="CD13" s="130">
        <f t="shared" si="2"/>
        <v>-0.14877430262045646</v>
      </c>
      <c r="CE13" s="116" t="s">
        <v>635</v>
      </c>
      <c r="CG13" s="130">
        <f t="shared" si="3"/>
        <v>-0.14535901926444833</v>
      </c>
      <c r="CI13" s="130">
        <f t="shared" si="4"/>
        <v>-0.15196078431372548</v>
      </c>
      <c r="CL13" s="131"/>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row>
    <row r="14" spans="1:114">
      <c r="A14" s="116">
        <v>5903056</v>
      </c>
      <c r="B14" s="116" t="s">
        <v>297</v>
      </c>
      <c r="C14" s="116" t="s">
        <v>289</v>
      </c>
      <c r="D14" s="151" t="s">
        <v>297</v>
      </c>
      <c r="E14" s="152">
        <f>VLOOKUP($A14,'[2]~Pop Trunc'!$A$2:$AX$60,'[2]~Pop Trunc'!C$2,FALSE)</f>
        <v>45.3</v>
      </c>
      <c r="F14" s="152">
        <f>VLOOKUP($A14,'[2]~Pop Trunc'!$A$2:$AX$60,'[2]~Pop Trunc'!D$2,FALSE)</f>
        <v>44.9</v>
      </c>
      <c r="G14" s="152"/>
      <c r="H14" s="152">
        <f>VLOOKUP($A14,'[2]~Pop Trunc'!$A$2:$AX$60,'[2]~Pop Trunc'!E$2,FALSE)</f>
        <v>1345</v>
      </c>
      <c r="I14" s="152">
        <f>VLOOKUP($A14,'[2]~Pop Trunc'!$A$2:$AX$60,'[2]~Pop Trunc'!F$2,FALSE)</f>
        <v>1225</v>
      </c>
      <c r="J14" s="216">
        <f>VLOOKUP($A14,'[2]~Pop Trunc'!$A$2:$AX$60,'[2]~Pop Trunc'!G$2,FALSE)</f>
        <v>65</v>
      </c>
      <c r="K14" s="216">
        <f>VLOOKUP($A14,'[2]~Pop Trunc'!$A$2:$AX$60,'[2]~Pop Trunc'!H$2,FALSE)</f>
        <v>50</v>
      </c>
      <c r="L14" s="216">
        <f>VLOOKUP($A14,'[2]~Pop Trunc'!$A$2:$AX$60,'[2]~Pop Trunc'!I$2,FALSE)</f>
        <v>60</v>
      </c>
      <c r="M14" s="216">
        <f>VLOOKUP($A14,'[2]~Pop Trunc'!$A$2:$AX$60,'[2]~Pop Trunc'!J$2,FALSE)</f>
        <v>40</v>
      </c>
      <c r="N14" s="216">
        <f>VLOOKUP($A14,'[2]~Pop Trunc'!$A$2:$AX$60,'[2]~Pop Trunc'!K$2,FALSE)</f>
        <v>85</v>
      </c>
      <c r="O14" s="216">
        <f>VLOOKUP($A14,'[2]~Pop Trunc'!$A$2:$AX$60,'[2]~Pop Trunc'!L$2,FALSE)</f>
        <v>70</v>
      </c>
      <c r="P14" s="225">
        <f>VLOOKUP($A14,'[2]~Pop Trunc'!$A$2:$AX$60,'[2]~Pop Trunc'!M$2,FALSE)</f>
        <v>105</v>
      </c>
      <c r="Q14" s="225">
        <f>VLOOKUP($A14,'[2]~Pop Trunc'!$A$2:$AX$60,'[2]~Pop Trunc'!N$2,FALSE)</f>
        <v>90</v>
      </c>
      <c r="R14" s="225">
        <f>VLOOKUP($A14,'[2]~Pop Trunc'!$A$2:$AX$60,'[2]~Pop Trunc'!O$2,FALSE)</f>
        <v>75</v>
      </c>
      <c r="S14" s="225">
        <f>VLOOKUP($A14,'[2]~Pop Trunc'!$A$2:$AX$60,'[2]~Pop Trunc'!P$2,FALSE)</f>
        <v>40</v>
      </c>
      <c r="T14" s="225">
        <f>VLOOKUP($A14,'[2]~Pop Trunc'!$A$2:$AX$60,'[2]~Pop Trunc'!Q$2,FALSE)</f>
        <v>50</v>
      </c>
      <c r="U14" s="225">
        <f>VLOOKUP($A14,'[2]~Pop Trunc'!$A$2:$AX$60,'[2]~Pop Trunc'!R$2,FALSE)</f>
        <v>45</v>
      </c>
      <c r="V14" s="225">
        <f>VLOOKUP($A14,'[2]~Pop Trunc'!$A$2:$AX$60,'[2]~Pop Trunc'!S$2,FALSE)</f>
        <v>70</v>
      </c>
      <c r="W14" s="225">
        <f>VLOOKUP($A14,'[2]~Pop Trunc'!$A$2:$AX$60,'[2]~Pop Trunc'!T$2,FALSE)</f>
        <v>75</v>
      </c>
      <c r="X14" s="225">
        <f>VLOOKUP($A14,'[2]~Pop Trunc'!$A$2:$AX$60,'[2]~Pop Trunc'!U$2,FALSE)</f>
        <v>80</v>
      </c>
      <c r="Y14" s="225">
        <f>VLOOKUP($A14,'[2]~Pop Trunc'!$A$2:$AX$60,'[2]~Pop Trunc'!V$2,FALSE)</f>
        <v>105</v>
      </c>
      <c r="Z14" s="225">
        <f>VLOOKUP($A14,'[2]~Pop Trunc'!$A$2:$AX$60,'[2]~Pop Trunc'!W$2,FALSE)</f>
        <v>85</v>
      </c>
      <c r="AA14" s="225">
        <f>VLOOKUP($A14,'[2]~Pop Trunc'!$A$2:$AX$60,'[2]~Pop Trunc'!X$2,FALSE)</f>
        <v>95</v>
      </c>
      <c r="AB14" s="225">
        <f>VLOOKUP($A14,'[2]~Pop Trunc'!$A$2:$AX$60,'[2]~Pop Trunc'!Y$2,FALSE)</f>
        <v>125</v>
      </c>
      <c r="AC14" s="225">
        <f>VLOOKUP($A14,'[2]~Pop Trunc'!$A$2:$AX$60,'[2]~Pop Trunc'!Z$2,FALSE)</f>
        <v>110</v>
      </c>
      <c r="AD14" s="225">
        <f>VLOOKUP($A14,'[2]~Pop Trunc'!$A$2:$AX$60,'[2]~Pop Trunc'!AA$2,FALSE)</f>
        <v>125</v>
      </c>
      <c r="AE14" s="225">
        <f>VLOOKUP($A14,'[2]~Pop Trunc'!$A$2:$AX$60,'[2]~Pop Trunc'!AB$2,FALSE)</f>
        <v>125</v>
      </c>
      <c r="AF14" s="225">
        <f>VLOOKUP($A14,'[2]~Pop Trunc'!$A$2:$AX$60,'[2]~Pop Trunc'!AC$2,FALSE)</f>
        <v>110</v>
      </c>
      <c r="AG14" s="225">
        <f>VLOOKUP($A14,'[2]~Pop Trunc'!$A$2:$AX$60,'[2]~Pop Trunc'!AD$2,FALSE)</f>
        <v>110</v>
      </c>
      <c r="AH14" s="225">
        <f>VLOOKUP($A14,'[2]~Pop Trunc'!$A$2:$AX$60,'[2]~Pop Trunc'!AE$2,FALSE)</f>
        <v>90</v>
      </c>
      <c r="AI14" s="225">
        <f>VLOOKUP($A14,'[2]~Pop Trunc'!$A$2:$AX$60,'[2]~Pop Trunc'!AF$2,FALSE)</f>
        <v>85</v>
      </c>
      <c r="AJ14" s="233">
        <f>VLOOKUP($A14,'[2]~Pop Trunc'!$A$2:$AX$60,'[2]~Pop Trunc'!AG$2,FALSE)</f>
        <v>95</v>
      </c>
      <c r="AK14" s="233">
        <f>VLOOKUP($A14,'[2]~Pop Trunc'!$A$2:$AX$60,'[2]~Pop Trunc'!AH$2,FALSE)</f>
        <v>60</v>
      </c>
      <c r="AL14" s="233">
        <f>VLOOKUP($A14,'[2]~Pop Trunc'!$A$2:$AX$60,'[2]~Pop Trunc'!AI$2,FALSE)</f>
        <v>55</v>
      </c>
      <c r="AM14" s="233">
        <f>VLOOKUP($A14,'[2]~Pop Trunc'!$A$2:$AX$60,'[2]~Pop Trunc'!AJ$2,FALSE)</f>
        <v>55</v>
      </c>
      <c r="AN14" s="233">
        <f>VLOOKUP($A14,'[2]~Pop Trunc'!$A$2:$AX$60,'[2]~Pop Trunc'!AK$2,FALSE)</f>
        <v>45</v>
      </c>
      <c r="AO14" s="233">
        <f>VLOOKUP($A14,'[2]~Pop Trunc'!$A$2:$AX$60,'[2]~Pop Trunc'!AL$2,FALSE)</f>
        <v>35</v>
      </c>
      <c r="AP14" s="233">
        <f>VLOOKUP($A14,'[2]~Pop Trunc'!$A$2:$AX$60,'[2]~Pop Trunc'!AM$2,FALSE)</f>
        <v>30</v>
      </c>
      <c r="AQ14" s="233">
        <f>VLOOKUP($A14,'[2]~Pop Trunc'!$A$2:$AX$60,'[2]~Pop Trunc'!AN$2,FALSE)</f>
        <v>20</v>
      </c>
      <c r="AR14" s="233">
        <f>VLOOKUP($A14,'[2]~Pop Trunc'!$A$2:$AX$60,'[2]~Pop Trunc'!AO$2,FALSE)</f>
        <v>10</v>
      </c>
      <c r="AS14" s="233">
        <f>VLOOKUP($A14,'[2]~Pop Trunc'!$A$2:$AX$60,'[2]~Pop Trunc'!AP$2,FALSE)</f>
        <v>5</v>
      </c>
      <c r="AT14" s="233">
        <f>VLOOKUP($A14,'[2]~Pop Trunc'!$A$2:$AX$60,'[2]~Pop Trunc'!AQ$2,FALSE)</f>
        <v>5</v>
      </c>
      <c r="AU14" s="233">
        <f>VLOOKUP($A14,'[2]~Pop Trunc'!$A$2:$AX$60,'[2]~Pop Trunc'!AR$2,FALSE)</f>
        <v>0</v>
      </c>
      <c r="BW14" s="125" t="s">
        <v>403</v>
      </c>
      <c r="BX14" s="126">
        <f t="shared" si="0"/>
        <v>14060</v>
      </c>
      <c r="BY14" s="126">
        <f>'[1]2012 SOTB Population Sheet'!$EC$82</f>
        <v>6935</v>
      </c>
      <c r="BZ14" s="126">
        <f>'[1]2012 SOTB Population Sheet'!$ED$82</f>
        <v>7125</v>
      </c>
      <c r="CA14" s="127">
        <f t="shared" si="1"/>
        <v>12220</v>
      </c>
      <c r="CB14" s="128">
        <f>'[1]2012 SOTB Population Sheet'!$BL$82</f>
        <v>5950</v>
      </c>
      <c r="CC14" s="129">
        <f>'[1]2012 SOTB Population Sheet'!$BM$82</f>
        <v>6270</v>
      </c>
      <c r="CD14" s="130">
        <f t="shared" si="2"/>
        <v>-0.13086770981507823</v>
      </c>
      <c r="CE14" s="116" t="s">
        <v>636</v>
      </c>
      <c r="CG14" s="130">
        <f t="shared" si="3"/>
        <v>-0.14203316510454217</v>
      </c>
      <c r="CI14" s="130">
        <f t="shared" si="4"/>
        <v>-0.12</v>
      </c>
      <c r="CL14" s="131"/>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row>
    <row r="15" spans="1:114" ht="15" thickBot="1">
      <c r="A15" s="116">
        <v>5903058</v>
      </c>
      <c r="B15" s="116" t="s">
        <v>298</v>
      </c>
      <c r="C15" s="116" t="s">
        <v>289</v>
      </c>
      <c r="D15" s="151" t="s">
        <v>298</v>
      </c>
      <c r="E15" s="152">
        <f>VLOOKUP($A15,'[2]~Pop Trunc'!$A$2:$AX$60,'[2]~Pop Trunc'!C$2,FALSE)</f>
        <v>45.6</v>
      </c>
      <c r="F15" s="152">
        <f>VLOOKUP($A15,'[2]~Pop Trunc'!$A$2:$AX$60,'[2]~Pop Trunc'!D$2,FALSE)</f>
        <v>44.3</v>
      </c>
      <c r="G15" s="152"/>
      <c r="H15" s="152">
        <f>VLOOKUP($A15,'[2]~Pop Trunc'!$A$2:$AX$60,'[2]~Pop Trunc'!E$2,FALSE)</f>
        <v>1530</v>
      </c>
      <c r="I15" s="152">
        <f>VLOOKUP($A15,'[2]~Pop Trunc'!$A$2:$AX$60,'[2]~Pop Trunc'!F$2,FALSE)</f>
        <v>1465</v>
      </c>
      <c r="J15" s="216">
        <f>VLOOKUP($A15,'[2]~Pop Trunc'!$A$2:$AX$60,'[2]~Pop Trunc'!G$2,FALSE)</f>
        <v>65</v>
      </c>
      <c r="K15" s="216">
        <f>VLOOKUP($A15,'[2]~Pop Trunc'!$A$2:$AX$60,'[2]~Pop Trunc'!H$2,FALSE)</f>
        <v>70</v>
      </c>
      <c r="L15" s="216">
        <f>VLOOKUP($A15,'[2]~Pop Trunc'!$A$2:$AX$60,'[2]~Pop Trunc'!I$2,FALSE)</f>
        <v>95</v>
      </c>
      <c r="M15" s="216">
        <f>VLOOKUP($A15,'[2]~Pop Trunc'!$A$2:$AX$60,'[2]~Pop Trunc'!J$2,FALSE)</f>
        <v>60</v>
      </c>
      <c r="N15" s="216">
        <f>VLOOKUP($A15,'[2]~Pop Trunc'!$A$2:$AX$60,'[2]~Pop Trunc'!K$2,FALSE)</f>
        <v>95</v>
      </c>
      <c r="O15" s="216">
        <f>VLOOKUP($A15,'[2]~Pop Trunc'!$A$2:$AX$60,'[2]~Pop Trunc'!L$2,FALSE)</f>
        <v>95</v>
      </c>
      <c r="P15" s="225">
        <f>VLOOKUP($A15,'[2]~Pop Trunc'!$A$2:$AX$60,'[2]~Pop Trunc'!M$2,FALSE)</f>
        <v>90</v>
      </c>
      <c r="Q15" s="225">
        <f>VLOOKUP($A15,'[2]~Pop Trunc'!$A$2:$AX$60,'[2]~Pop Trunc'!N$2,FALSE)</f>
        <v>110</v>
      </c>
      <c r="R15" s="225">
        <f>VLOOKUP($A15,'[2]~Pop Trunc'!$A$2:$AX$60,'[2]~Pop Trunc'!O$2,FALSE)</f>
        <v>70</v>
      </c>
      <c r="S15" s="225">
        <f>VLOOKUP($A15,'[2]~Pop Trunc'!$A$2:$AX$60,'[2]~Pop Trunc'!P$2,FALSE)</f>
        <v>60</v>
      </c>
      <c r="T15" s="225">
        <f>VLOOKUP($A15,'[2]~Pop Trunc'!$A$2:$AX$60,'[2]~Pop Trunc'!Q$2,FALSE)</f>
        <v>60</v>
      </c>
      <c r="U15" s="225">
        <f>VLOOKUP($A15,'[2]~Pop Trunc'!$A$2:$AX$60,'[2]~Pop Trunc'!R$2,FALSE)</f>
        <v>60</v>
      </c>
      <c r="V15" s="225">
        <f>VLOOKUP($A15,'[2]~Pop Trunc'!$A$2:$AX$60,'[2]~Pop Trunc'!S$2,FALSE)</f>
        <v>75</v>
      </c>
      <c r="W15" s="225">
        <f>VLOOKUP($A15,'[2]~Pop Trunc'!$A$2:$AX$60,'[2]~Pop Trunc'!T$2,FALSE)</f>
        <v>65</v>
      </c>
      <c r="X15" s="225">
        <f>VLOOKUP($A15,'[2]~Pop Trunc'!$A$2:$AX$60,'[2]~Pop Trunc'!U$2,FALSE)</f>
        <v>90</v>
      </c>
      <c r="Y15" s="225">
        <f>VLOOKUP($A15,'[2]~Pop Trunc'!$A$2:$AX$60,'[2]~Pop Trunc'!V$2,FALSE)</f>
        <v>100</v>
      </c>
      <c r="Z15" s="225">
        <f>VLOOKUP($A15,'[2]~Pop Trunc'!$A$2:$AX$60,'[2]~Pop Trunc'!W$2,FALSE)</f>
        <v>110</v>
      </c>
      <c r="AA15" s="225">
        <f>VLOOKUP($A15,'[2]~Pop Trunc'!$A$2:$AX$60,'[2]~Pop Trunc'!X$2,FALSE)</f>
        <v>125</v>
      </c>
      <c r="AB15" s="225">
        <f>VLOOKUP($A15,'[2]~Pop Trunc'!$A$2:$AX$60,'[2]~Pop Trunc'!Y$2,FALSE)</f>
        <v>140</v>
      </c>
      <c r="AC15" s="225">
        <f>VLOOKUP($A15,'[2]~Pop Trunc'!$A$2:$AX$60,'[2]~Pop Trunc'!Z$2,FALSE)</f>
        <v>125</v>
      </c>
      <c r="AD15" s="225">
        <f>VLOOKUP($A15,'[2]~Pop Trunc'!$A$2:$AX$60,'[2]~Pop Trunc'!AA$2,FALSE)</f>
        <v>160</v>
      </c>
      <c r="AE15" s="225">
        <f>VLOOKUP($A15,'[2]~Pop Trunc'!$A$2:$AX$60,'[2]~Pop Trunc'!AB$2,FALSE)</f>
        <v>150</v>
      </c>
      <c r="AF15" s="225">
        <f>VLOOKUP($A15,'[2]~Pop Trunc'!$A$2:$AX$60,'[2]~Pop Trunc'!AC$2,FALSE)</f>
        <v>150</v>
      </c>
      <c r="AG15" s="225">
        <f>VLOOKUP($A15,'[2]~Pop Trunc'!$A$2:$AX$60,'[2]~Pop Trunc'!AD$2,FALSE)</f>
        <v>125</v>
      </c>
      <c r="AH15" s="225">
        <f>VLOOKUP($A15,'[2]~Pop Trunc'!$A$2:$AX$60,'[2]~Pop Trunc'!AE$2,FALSE)</f>
        <v>115</v>
      </c>
      <c r="AI15" s="225">
        <f>VLOOKUP($A15,'[2]~Pop Trunc'!$A$2:$AX$60,'[2]~Pop Trunc'!AF$2,FALSE)</f>
        <v>115</v>
      </c>
      <c r="AJ15" s="233">
        <f>VLOOKUP($A15,'[2]~Pop Trunc'!$A$2:$AX$60,'[2]~Pop Trunc'!AG$2,FALSE)</f>
        <v>75</v>
      </c>
      <c r="AK15" s="233">
        <f>VLOOKUP($A15,'[2]~Pop Trunc'!$A$2:$AX$60,'[2]~Pop Trunc'!AH$2,FALSE)</f>
        <v>80</v>
      </c>
      <c r="AL15" s="233">
        <f>VLOOKUP($A15,'[2]~Pop Trunc'!$A$2:$AX$60,'[2]~Pop Trunc'!AI$2,FALSE)</f>
        <v>75</v>
      </c>
      <c r="AM15" s="233">
        <f>VLOOKUP($A15,'[2]~Pop Trunc'!$A$2:$AX$60,'[2]~Pop Trunc'!AJ$2,FALSE)</f>
        <v>50</v>
      </c>
      <c r="AN15" s="233">
        <f>VLOOKUP($A15,'[2]~Pop Trunc'!$A$2:$AX$60,'[2]~Pop Trunc'!AK$2,FALSE)</f>
        <v>35</v>
      </c>
      <c r="AO15" s="233">
        <f>VLOOKUP($A15,'[2]~Pop Trunc'!$A$2:$AX$60,'[2]~Pop Trunc'!AL$2,FALSE)</f>
        <v>45</v>
      </c>
      <c r="AP15" s="233">
        <f>VLOOKUP($A15,'[2]~Pop Trunc'!$A$2:$AX$60,'[2]~Pop Trunc'!AM$2,FALSE)</f>
        <v>25</v>
      </c>
      <c r="AQ15" s="233">
        <f>VLOOKUP($A15,'[2]~Pop Trunc'!$A$2:$AX$60,'[2]~Pop Trunc'!AN$2,FALSE)</f>
        <v>15</v>
      </c>
      <c r="AR15" s="233">
        <f>VLOOKUP($A15,'[2]~Pop Trunc'!$A$2:$AX$60,'[2]~Pop Trunc'!AO$2,FALSE)</f>
        <v>5</v>
      </c>
      <c r="AS15" s="233">
        <f>VLOOKUP($A15,'[2]~Pop Trunc'!$A$2:$AX$60,'[2]~Pop Trunc'!AP$2,FALSE)</f>
        <v>5</v>
      </c>
      <c r="AT15" s="233">
        <f>VLOOKUP($A15,'[2]~Pop Trunc'!$A$2:$AX$60,'[2]~Pop Trunc'!AQ$2,FALSE)</f>
        <v>0</v>
      </c>
      <c r="AU15" s="233">
        <f>VLOOKUP($A15,'[2]~Pop Trunc'!$A$2:$AX$60,'[2]~Pop Trunc'!AR$2,FALSE)</f>
        <v>5</v>
      </c>
      <c r="BW15" s="125" t="s">
        <v>387</v>
      </c>
      <c r="BX15" s="126">
        <f t="shared" si="0"/>
        <v>14060</v>
      </c>
      <c r="BY15" s="126">
        <f>'[1]2012 SOTB Population Sheet'!$EF$82</f>
        <v>7145</v>
      </c>
      <c r="BZ15" s="126">
        <f>'[1]2012 SOTB Population Sheet'!$EG$82</f>
        <v>6915</v>
      </c>
      <c r="CA15" s="127">
        <f t="shared" si="1"/>
        <v>14350</v>
      </c>
      <c r="CB15" s="128">
        <f>'[1]2012 SOTB Population Sheet'!$BO$82</f>
        <v>7100</v>
      </c>
      <c r="CC15" s="129">
        <f>'[1]2012 SOTB Population Sheet'!$BP$82</f>
        <v>7250</v>
      </c>
      <c r="CD15" s="130">
        <f t="shared" si="2"/>
        <v>2.0625889046941678E-2</v>
      </c>
      <c r="CE15" s="116" t="s">
        <v>637</v>
      </c>
      <c r="CG15" s="130">
        <f t="shared" si="3"/>
        <v>-6.298110566829951E-3</v>
      </c>
      <c r="CI15" s="130">
        <f t="shared" si="4"/>
        <v>4.844540853217643E-2</v>
      </c>
      <c r="CL15" s="131"/>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row>
    <row r="16" spans="1:114" ht="15" thickBot="1">
      <c r="D16" s="153" t="s">
        <v>19</v>
      </c>
      <c r="E16" s="154">
        <f>AVERAGE(E13:E15)</f>
        <v>45.233333333333327</v>
      </c>
      <c r="F16" s="154">
        <f>AVERAGE(F13:F15)</f>
        <v>45.466666666666661</v>
      </c>
      <c r="G16" s="154">
        <f>AVERAGE(E16:F16)</f>
        <v>45.349999999999994</v>
      </c>
      <c r="H16" s="155">
        <f>SUM(H13:H15)</f>
        <v>6665</v>
      </c>
      <c r="I16" s="155">
        <f t="shared" ref="I16:AU16" si="7">SUM(I13:I15)</f>
        <v>6720</v>
      </c>
      <c r="J16" s="217">
        <f t="shared" si="7"/>
        <v>305</v>
      </c>
      <c r="K16" s="217">
        <f t="shared" si="7"/>
        <v>285</v>
      </c>
      <c r="L16" s="217">
        <f t="shared" si="7"/>
        <v>350</v>
      </c>
      <c r="M16" s="217">
        <f t="shared" si="7"/>
        <v>290</v>
      </c>
      <c r="N16" s="217">
        <f t="shared" si="7"/>
        <v>395</v>
      </c>
      <c r="O16" s="217">
        <f t="shared" si="7"/>
        <v>350</v>
      </c>
      <c r="P16" s="226">
        <f t="shared" si="7"/>
        <v>440</v>
      </c>
      <c r="Q16" s="226">
        <f t="shared" si="7"/>
        <v>430</v>
      </c>
      <c r="R16" s="226">
        <f t="shared" si="7"/>
        <v>355</v>
      </c>
      <c r="S16" s="226">
        <f t="shared" si="7"/>
        <v>300</v>
      </c>
      <c r="T16" s="226">
        <f t="shared" si="7"/>
        <v>325</v>
      </c>
      <c r="U16" s="226">
        <f t="shared" si="7"/>
        <v>315</v>
      </c>
      <c r="V16" s="226">
        <f t="shared" si="7"/>
        <v>350</v>
      </c>
      <c r="W16" s="226">
        <f t="shared" si="7"/>
        <v>360</v>
      </c>
      <c r="X16" s="226">
        <f t="shared" si="7"/>
        <v>365</v>
      </c>
      <c r="Y16" s="226">
        <f t="shared" si="7"/>
        <v>455</v>
      </c>
      <c r="Z16" s="226">
        <f t="shared" si="7"/>
        <v>445</v>
      </c>
      <c r="AA16" s="226">
        <f t="shared" si="7"/>
        <v>480</v>
      </c>
      <c r="AB16" s="226">
        <f t="shared" si="7"/>
        <v>515</v>
      </c>
      <c r="AC16" s="226">
        <f t="shared" si="7"/>
        <v>515</v>
      </c>
      <c r="AD16" s="226">
        <f t="shared" si="7"/>
        <v>605</v>
      </c>
      <c r="AE16" s="226">
        <f t="shared" si="7"/>
        <v>600</v>
      </c>
      <c r="AF16" s="226">
        <f t="shared" si="7"/>
        <v>575</v>
      </c>
      <c r="AG16" s="226">
        <f t="shared" si="7"/>
        <v>525</v>
      </c>
      <c r="AH16" s="226">
        <f t="shared" si="7"/>
        <v>460</v>
      </c>
      <c r="AI16" s="226">
        <f t="shared" si="7"/>
        <v>505</v>
      </c>
      <c r="AJ16" s="234">
        <f t="shared" si="7"/>
        <v>395</v>
      </c>
      <c r="AK16" s="234">
        <f t="shared" si="7"/>
        <v>385</v>
      </c>
      <c r="AL16" s="234">
        <f t="shared" si="7"/>
        <v>310</v>
      </c>
      <c r="AM16" s="234">
        <f t="shared" si="7"/>
        <v>305</v>
      </c>
      <c r="AN16" s="234">
        <f t="shared" si="7"/>
        <v>225</v>
      </c>
      <c r="AO16" s="234">
        <f t="shared" si="7"/>
        <v>230</v>
      </c>
      <c r="AP16" s="234">
        <f t="shared" si="7"/>
        <v>165</v>
      </c>
      <c r="AQ16" s="234">
        <f t="shared" si="7"/>
        <v>180</v>
      </c>
      <c r="AR16" s="234">
        <f t="shared" si="7"/>
        <v>70</v>
      </c>
      <c r="AS16" s="234">
        <f t="shared" si="7"/>
        <v>115</v>
      </c>
      <c r="AT16" s="234">
        <f t="shared" si="7"/>
        <v>45</v>
      </c>
      <c r="AU16" s="235">
        <f t="shared" si="7"/>
        <v>75</v>
      </c>
      <c r="BW16" s="125" t="s">
        <v>388</v>
      </c>
      <c r="BX16" s="126">
        <f t="shared" si="0"/>
        <v>13145</v>
      </c>
      <c r="BY16" s="126">
        <f>'[1]2012 SOTB Population Sheet'!$EI$82</f>
        <v>6590</v>
      </c>
      <c r="BZ16" s="126">
        <f>'[1]2012 SOTB Population Sheet'!$EJ$82</f>
        <v>6555</v>
      </c>
      <c r="CA16" s="127">
        <f t="shared" si="1"/>
        <v>14290</v>
      </c>
      <c r="CB16" s="128">
        <f>'[1]2012 SOTB Population Sheet'!$BR$82</f>
        <v>7220</v>
      </c>
      <c r="CC16" s="129">
        <f>'[1]2012 SOTB Population Sheet'!$BS$82</f>
        <v>7070</v>
      </c>
      <c r="CD16" s="130">
        <f t="shared" si="2"/>
        <v>8.7105363255990872E-2</v>
      </c>
      <c r="CE16" s="116" t="s">
        <v>638</v>
      </c>
      <c r="CG16" s="130">
        <f t="shared" si="3"/>
        <v>9.5599393019726864E-2</v>
      </c>
      <c r="CI16" s="130">
        <f t="shared" si="4"/>
        <v>7.8565980167810828E-2</v>
      </c>
      <c r="CL16" s="131"/>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row>
    <row r="17" spans="1:114">
      <c r="A17" s="116">
        <v>5903023</v>
      </c>
      <c r="B17" s="116" t="s">
        <v>35</v>
      </c>
      <c r="C17" s="116" t="s">
        <v>295</v>
      </c>
      <c r="D17" s="151" t="s">
        <v>35</v>
      </c>
      <c r="E17" s="152">
        <f>VLOOKUP($A17,'[2]~Pop Trunc'!$A$2:$AX$60,'[2]~Pop Trunc'!C$2,FALSE)</f>
        <v>49.9</v>
      </c>
      <c r="F17" s="152">
        <f>VLOOKUP($A17,'[2]~Pop Trunc'!$A$2:$AX$60,'[2]~Pop Trunc'!D$2,FALSE)</f>
        <v>50</v>
      </c>
      <c r="G17" s="152"/>
      <c r="H17" s="152">
        <f>VLOOKUP($A17,'[2]~Pop Trunc'!$A$2:$AX$60,'[2]~Pop Trunc'!E$2,FALSE)</f>
        <v>495</v>
      </c>
      <c r="I17" s="152">
        <f>VLOOKUP($A17,'[2]~Pop Trunc'!$A$2:$AX$60,'[2]~Pop Trunc'!F$2,FALSE)</f>
        <v>530</v>
      </c>
      <c r="J17" s="216">
        <f>VLOOKUP($A17,'[2]~Pop Trunc'!$A$2:$AX$60,'[2]~Pop Trunc'!G$2,FALSE)</f>
        <v>25</v>
      </c>
      <c r="K17" s="216">
        <f>VLOOKUP($A17,'[2]~Pop Trunc'!$A$2:$AX$60,'[2]~Pop Trunc'!H$2,FALSE)</f>
        <v>20</v>
      </c>
      <c r="L17" s="216">
        <f>VLOOKUP($A17,'[2]~Pop Trunc'!$A$2:$AX$60,'[2]~Pop Trunc'!I$2,FALSE)</f>
        <v>30</v>
      </c>
      <c r="M17" s="216">
        <f>VLOOKUP($A17,'[2]~Pop Trunc'!$A$2:$AX$60,'[2]~Pop Trunc'!J$2,FALSE)</f>
        <v>30</v>
      </c>
      <c r="N17" s="216">
        <f>VLOOKUP($A17,'[2]~Pop Trunc'!$A$2:$AX$60,'[2]~Pop Trunc'!K$2,FALSE)</f>
        <v>20</v>
      </c>
      <c r="O17" s="216">
        <f>VLOOKUP($A17,'[2]~Pop Trunc'!$A$2:$AX$60,'[2]~Pop Trunc'!L$2,FALSE)</f>
        <v>25</v>
      </c>
      <c r="P17" s="225">
        <f>VLOOKUP($A17,'[2]~Pop Trunc'!$A$2:$AX$60,'[2]~Pop Trunc'!M$2,FALSE)</f>
        <v>40</v>
      </c>
      <c r="Q17" s="225">
        <f>VLOOKUP($A17,'[2]~Pop Trunc'!$A$2:$AX$60,'[2]~Pop Trunc'!N$2,FALSE)</f>
        <v>35</v>
      </c>
      <c r="R17" s="225">
        <f>VLOOKUP($A17,'[2]~Pop Trunc'!$A$2:$AX$60,'[2]~Pop Trunc'!O$2,FALSE)</f>
        <v>30</v>
      </c>
      <c r="S17" s="225">
        <f>VLOOKUP($A17,'[2]~Pop Trunc'!$A$2:$AX$60,'[2]~Pop Trunc'!P$2,FALSE)</f>
        <v>20</v>
      </c>
      <c r="T17" s="225">
        <f>VLOOKUP($A17,'[2]~Pop Trunc'!$A$2:$AX$60,'[2]~Pop Trunc'!Q$2,FALSE)</f>
        <v>15</v>
      </c>
      <c r="U17" s="225">
        <f>VLOOKUP($A17,'[2]~Pop Trunc'!$A$2:$AX$60,'[2]~Pop Trunc'!R$2,FALSE)</f>
        <v>10</v>
      </c>
      <c r="V17" s="225">
        <f>VLOOKUP($A17,'[2]~Pop Trunc'!$A$2:$AX$60,'[2]~Pop Trunc'!S$2,FALSE)</f>
        <v>20</v>
      </c>
      <c r="W17" s="225">
        <f>VLOOKUP($A17,'[2]~Pop Trunc'!$A$2:$AX$60,'[2]~Pop Trunc'!T$2,FALSE)</f>
        <v>25</v>
      </c>
      <c r="X17" s="225">
        <f>VLOOKUP($A17,'[2]~Pop Trunc'!$A$2:$AX$60,'[2]~Pop Trunc'!U$2,FALSE)</f>
        <v>25</v>
      </c>
      <c r="Y17" s="225">
        <f>VLOOKUP($A17,'[2]~Pop Trunc'!$A$2:$AX$60,'[2]~Pop Trunc'!V$2,FALSE)</f>
        <v>25</v>
      </c>
      <c r="Z17" s="225">
        <f>VLOOKUP($A17,'[2]~Pop Trunc'!$A$2:$AX$60,'[2]~Pop Trunc'!W$2,FALSE)</f>
        <v>20</v>
      </c>
      <c r="AA17" s="225">
        <f>VLOOKUP($A17,'[2]~Pop Trunc'!$A$2:$AX$60,'[2]~Pop Trunc'!X$2,FALSE)</f>
        <v>35</v>
      </c>
      <c r="AB17" s="225">
        <f>VLOOKUP($A17,'[2]~Pop Trunc'!$A$2:$AX$60,'[2]~Pop Trunc'!Y$2,FALSE)</f>
        <v>30</v>
      </c>
      <c r="AC17" s="225">
        <f>VLOOKUP($A17,'[2]~Pop Trunc'!$A$2:$AX$60,'[2]~Pop Trunc'!Z$2,FALSE)</f>
        <v>45</v>
      </c>
      <c r="AD17" s="225">
        <f>VLOOKUP($A17,'[2]~Pop Trunc'!$A$2:$AX$60,'[2]~Pop Trunc'!AA$2,FALSE)</f>
        <v>40</v>
      </c>
      <c r="AE17" s="225">
        <f>VLOOKUP($A17,'[2]~Pop Trunc'!$A$2:$AX$60,'[2]~Pop Trunc'!AB$2,FALSE)</f>
        <v>50</v>
      </c>
      <c r="AF17" s="225">
        <f>VLOOKUP($A17,'[2]~Pop Trunc'!$A$2:$AX$60,'[2]~Pop Trunc'!AC$2,FALSE)</f>
        <v>55</v>
      </c>
      <c r="AG17" s="225">
        <f>VLOOKUP($A17,'[2]~Pop Trunc'!$A$2:$AX$60,'[2]~Pop Trunc'!AD$2,FALSE)</f>
        <v>40</v>
      </c>
      <c r="AH17" s="225">
        <f>VLOOKUP($A17,'[2]~Pop Trunc'!$A$2:$AX$60,'[2]~Pop Trunc'!AE$2,FALSE)</f>
        <v>55</v>
      </c>
      <c r="AI17" s="225">
        <f>VLOOKUP($A17,'[2]~Pop Trunc'!$A$2:$AX$60,'[2]~Pop Trunc'!AF$2,FALSE)</f>
        <v>50</v>
      </c>
      <c r="AJ17" s="233">
        <f>VLOOKUP($A17,'[2]~Pop Trunc'!$A$2:$AX$60,'[2]~Pop Trunc'!AG$2,FALSE)</f>
        <v>35</v>
      </c>
      <c r="AK17" s="233">
        <f>VLOOKUP($A17,'[2]~Pop Trunc'!$A$2:$AX$60,'[2]~Pop Trunc'!AH$2,FALSE)</f>
        <v>30</v>
      </c>
      <c r="AL17" s="233">
        <f>VLOOKUP($A17,'[2]~Pop Trunc'!$A$2:$AX$60,'[2]~Pop Trunc'!AI$2,FALSE)</f>
        <v>15</v>
      </c>
      <c r="AM17" s="233">
        <f>VLOOKUP($A17,'[2]~Pop Trunc'!$A$2:$AX$60,'[2]~Pop Trunc'!AJ$2,FALSE)</f>
        <v>20</v>
      </c>
      <c r="AN17" s="233">
        <f>VLOOKUP($A17,'[2]~Pop Trunc'!$A$2:$AX$60,'[2]~Pop Trunc'!AK$2,FALSE)</f>
        <v>20</v>
      </c>
      <c r="AO17" s="233">
        <f>VLOOKUP($A17,'[2]~Pop Trunc'!$A$2:$AX$60,'[2]~Pop Trunc'!AL$2,FALSE)</f>
        <v>25</v>
      </c>
      <c r="AP17" s="233">
        <f>VLOOKUP($A17,'[2]~Pop Trunc'!$A$2:$AX$60,'[2]~Pop Trunc'!AM$2,FALSE)</f>
        <v>10</v>
      </c>
      <c r="AQ17" s="233">
        <f>VLOOKUP($A17,'[2]~Pop Trunc'!$A$2:$AX$60,'[2]~Pop Trunc'!AN$2,FALSE)</f>
        <v>15</v>
      </c>
      <c r="AR17" s="233">
        <f>VLOOKUP($A17,'[2]~Pop Trunc'!$A$2:$AX$60,'[2]~Pop Trunc'!AO$2,FALSE)</f>
        <v>10</v>
      </c>
      <c r="AS17" s="233">
        <f>VLOOKUP($A17,'[2]~Pop Trunc'!$A$2:$AX$60,'[2]~Pop Trunc'!AP$2,FALSE)</f>
        <v>20</v>
      </c>
      <c r="AT17" s="233">
        <f>VLOOKUP($A17,'[2]~Pop Trunc'!$A$2:$AX$60,'[2]~Pop Trunc'!AQ$2,FALSE)</f>
        <v>5</v>
      </c>
      <c r="AU17" s="233">
        <f>VLOOKUP($A17,'[2]~Pop Trunc'!$A$2:$AX$60,'[2]~Pop Trunc'!AR$2,FALSE)</f>
        <v>10</v>
      </c>
      <c r="BW17" s="125" t="s">
        <v>389</v>
      </c>
      <c r="BX17" s="126">
        <f t="shared" si="0"/>
        <v>9900</v>
      </c>
      <c r="BY17" s="126">
        <f>'[1]2012 SOTB Population Sheet'!$EL$82</f>
        <v>5035</v>
      </c>
      <c r="BZ17" s="126">
        <f>'[1]2012 SOTB Population Sheet'!$EM$82</f>
        <v>4865</v>
      </c>
      <c r="CA17" s="127">
        <f t="shared" si="1"/>
        <v>13190</v>
      </c>
      <c r="CB17" s="128">
        <f>'[1]2012 SOTB Population Sheet'!$BU$82</f>
        <v>6635</v>
      </c>
      <c r="CC17" s="129">
        <f>'[1]2012 SOTB Population Sheet'!$BV$82</f>
        <v>6555</v>
      </c>
      <c r="CD17" s="130">
        <f t="shared" si="2"/>
        <v>0.3323232323232323</v>
      </c>
      <c r="CE17" s="116" t="s">
        <v>639</v>
      </c>
      <c r="CG17" s="130">
        <f t="shared" si="3"/>
        <v>0.31777557100297915</v>
      </c>
      <c r="CI17" s="130">
        <f t="shared" si="4"/>
        <v>0.34737923946557042</v>
      </c>
      <c r="CL17" s="131"/>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row>
    <row r="18" spans="1:114" ht="15" thickBot="1">
      <c r="A18" s="116">
        <v>5903039</v>
      </c>
      <c r="B18" s="116" t="s">
        <v>299</v>
      </c>
      <c r="C18" s="116" t="s">
        <v>289</v>
      </c>
      <c r="D18" s="151" t="s">
        <v>299</v>
      </c>
      <c r="E18" s="152">
        <f>VLOOKUP($A18,'[2]~Pop Trunc'!$A$2:$AX$60,'[2]~Pop Trunc'!C$2,FALSE)</f>
        <v>51.5</v>
      </c>
      <c r="F18" s="152">
        <f>VLOOKUP($A18,'[2]~Pop Trunc'!$A$2:$AX$60,'[2]~Pop Trunc'!D$2,FALSE)</f>
        <v>52.1</v>
      </c>
      <c r="G18" s="152"/>
      <c r="H18" s="152">
        <f>VLOOKUP($A18,'[2]~Pop Trunc'!$A$2:$AX$60,'[2]~Pop Trunc'!E$2,FALSE)</f>
        <v>735</v>
      </c>
      <c r="I18" s="152">
        <f>VLOOKUP($A18,'[2]~Pop Trunc'!$A$2:$AX$60,'[2]~Pop Trunc'!F$2,FALSE)</f>
        <v>680</v>
      </c>
      <c r="J18" s="216">
        <f>VLOOKUP($A18,'[2]~Pop Trunc'!$A$2:$AX$60,'[2]~Pop Trunc'!G$2,FALSE)</f>
        <v>30</v>
      </c>
      <c r="K18" s="216">
        <f>VLOOKUP($A18,'[2]~Pop Trunc'!$A$2:$AX$60,'[2]~Pop Trunc'!H$2,FALSE)</f>
        <v>20</v>
      </c>
      <c r="L18" s="216">
        <f>VLOOKUP($A18,'[2]~Pop Trunc'!$A$2:$AX$60,'[2]~Pop Trunc'!I$2,FALSE)</f>
        <v>50</v>
      </c>
      <c r="M18" s="216">
        <f>VLOOKUP($A18,'[2]~Pop Trunc'!$A$2:$AX$60,'[2]~Pop Trunc'!J$2,FALSE)</f>
        <v>30</v>
      </c>
      <c r="N18" s="216">
        <f>VLOOKUP($A18,'[2]~Pop Trunc'!$A$2:$AX$60,'[2]~Pop Trunc'!K$2,FALSE)</f>
        <v>30</v>
      </c>
      <c r="O18" s="216">
        <f>VLOOKUP($A18,'[2]~Pop Trunc'!$A$2:$AX$60,'[2]~Pop Trunc'!L$2,FALSE)</f>
        <v>45</v>
      </c>
      <c r="P18" s="225">
        <f>VLOOKUP($A18,'[2]~Pop Trunc'!$A$2:$AX$60,'[2]~Pop Trunc'!M$2,FALSE)</f>
        <v>35</v>
      </c>
      <c r="Q18" s="225">
        <f>VLOOKUP($A18,'[2]~Pop Trunc'!$A$2:$AX$60,'[2]~Pop Trunc'!N$2,FALSE)</f>
        <v>25</v>
      </c>
      <c r="R18" s="225">
        <f>VLOOKUP($A18,'[2]~Pop Trunc'!$A$2:$AX$60,'[2]~Pop Trunc'!O$2,FALSE)</f>
        <v>20</v>
      </c>
      <c r="S18" s="225">
        <f>VLOOKUP($A18,'[2]~Pop Trunc'!$A$2:$AX$60,'[2]~Pop Trunc'!P$2,FALSE)</f>
        <v>15</v>
      </c>
      <c r="T18" s="225">
        <f>VLOOKUP($A18,'[2]~Pop Trunc'!$A$2:$AX$60,'[2]~Pop Trunc'!Q$2,FALSE)</f>
        <v>15</v>
      </c>
      <c r="U18" s="225">
        <f>VLOOKUP($A18,'[2]~Pop Trunc'!$A$2:$AX$60,'[2]~Pop Trunc'!R$2,FALSE)</f>
        <v>20</v>
      </c>
      <c r="V18" s="225">
        <f>VLOOKUP($A18,'[2]~Pop Trunc'!$A$2:$AX$60,'[2]~Pop Trunc'!S$2,FALSE)</f>
        <v>30</v>
      </c>
      <c r="W18" s="225">
        <f>VLOOKUP($A18,'[2]~Pop Trunc'!$A$2:$AX$60,'[2]~Pop Trunc'!T$2,FALSE)</f>
        <v>35</v>
      </c>
      <c r="X18" s="225">
        <f>VLOOKUP($A18,'[2]~Pop Trunc'!$A$2:$AX$60,'[2]~Pop Trunc'!U$2,FALSE)</f>
        <v>50</v>
      </c>
      <c r="Y18" s="225">
        <f>VLOOKUP($A18,'[2]~Pop Trunc'!$A$2:$AX$60,'[2]~Pop Trunc'!V$2,FALSE)</f>
        <v>45</v>
      </c>
      <c r="Z18" s="225">
        <f>VLOOKUP($A18,'[2]~Pop Trunc'!$A$2:$AX$60,'[2]~Pop Trunc'!W$2,FALSE)</f>
        <v>35</v>
      </c>
      <c r="AA18" s="225">
        <f>VLOOKUP($A18,'[2]~Pop Trunc'!$A$2:$AX$60,'[2]~Pop Trunc'!X$2,FALSE)</f>
        <v>30</v>
      </c>
      <c r="AB18" s="225">
        <f>VLOOKUP($A18,'[2]~Pop Trunc'!$A$2:$AX$60,'[2]~Pop Trunc'!Y$2,FALSE)</f>
        <v>55</v>
      </c>
      <c r="AC18" s="225">
        <f>VLOOKUP($A18,'[2]~Pop Trunc'!$A$2:$AX$60,'[2]~Pop Trunc'!Z$2,FALSE)</f>
        <v>40</v>
      </c>
      <c r="AD18" s="225">
        <f>VLOOKUP($A18,'[2]~Pop Trunc'!$A$2:$AX$60,'[2]~Pop Trunc'!AA$2,FALSE)</f>
        <v>65</v>
      </c>
      <c r="AE18" s="225">
        <f>VLOOKUP($A18,'[2]~Pop Trunc'!$A$2:$AX$60,'[2]~Pop Trunc'!AB$2,FALSE)</f>
        <v>65</v>
      </c>
      <c r="AF18" s="225">
        <f>VLOOKUP($A18,'[2]~Pop Trunc'!$A$2:$AX$60,'[2]~Pop Trunc'!AC$2,FALSE)</f>
        <v>85</v>
      </c>
      <c r="AG18" s="225">
        <f>VLOOKUP($A18,'[2]~Pop Trunc'!$A$2:$AX$60,'[2]~Pop Trunc'!AD$2,FALSE)</f>
        <v>70</v>
      </c>
      <c r="AH18" s="225">
        <f>VLOOKUP($A18,'[2]~Pop Trunc'!$A$2:$AX$60,'[2]~Pop Trunc'!AE$2,FALSE)</f>
        <v>85</v>
      </c>
      <c r="AI18" s="225">
        <f>VLOOKUP($A18,'[2]~Pop Trunc'!$A$2:$AX$60,'[2]~Pop Trunc'!AF$2,FALSE)</f>
        <v>80</v>
      </c>
      <c r="AJ18" s="233">
        <f>VLOOKUP($A18,'[2]~Pop Trunc'!$A$2:$AX$60,'[2]~Pop Trunc'!AG$2,FALSE)</f>
        <v>60</v>
      </c>
      <c r="AK18" s="233">
        <f>VLOOKUP($A18,'[2]~Pop Trunc'!$A$2:$AX$60,'[2]~Pop Trunc'!AH$2,FALSE)</f>
        <v>65</v>
      </c>
      <c r="AL18" s="233">
        <f>VLOOKUP($A18,'[2]~Pop Trunc'!$A$2:$AX$60,'[2]~Pop Trunc'!AI$2,FALSE)</f>
        <v>50</v>
      </c>
      <c r="AM18" s="233">
        <f>VLOOKUP($A18,'[2]~Pop Trunc'!$A$2:$AX$60,'[2]~Pop Trunc'!AJ$2,FALSE)</f>
        <v>40</v>
      </c>
      <c r="AN18" s="233">
        <f>VLOOKUP($A18,'[2]~Pop Trunc'!$A$2:$AX$60,'[2]~Pop Trunc'!AK$2,FALSE)</f>
        <v>25</v>
      </c>
      <c r="AO18" s="233">
        <f>VLOOKUP($A18,'[2]~Pop Trunc'!$A$2:$AX$60,'[2]~Pop Trunc'!AL$2,FALSE)</f>
        <v>15</v>
      </c>
      <c r="AP18" s="233">
        <f>VLOOKUP($A18,'[2]~Pop Trunc'!$A$2:$AX$60,'[2]~Pop Trunc'!AM$2,FALSE)</f>
        <v>10</v>
      </c>
      <c r="AQ18" s="233">
        <f>VLOOKUP($A18,'[2]~Pop Trunc'!$A$2:$AX$60,'[2]~Pop Trunc'!AN$2,FALSE)</f>
        <v>10</v>
      </c>
      <c r="AR18" s="233">
        <f>VLOOKUP($A18,'[2]~Pop Trunc'!$A$2:$AX$60,'[2]~Pop Trunc'!AO$2,FALSE)</f>
        <v>0</v>
      </c>
      <c r="AS18" s="233">
        <f>VLOOKUP($A18,'[2]~Pop Trunc'!$A$2:$AX$60,'[2]~Pop Trunc'!AP$2,FALSE)</f>
        <v>5</v>
      </c>
      <c r="AT18" s="233">
        <f>VLOOKUP($A18,'[2]~Pop Trunc'!$A$2:$AX$60,'[2]~Pop Trunc'!AQ$2,FALSE)</f>
        <v>0</v>
      </c>
      <c r="AU18" s="233">
        <f>VLOOKUP($A18,'[2]~Pop Trunc'!$A$2:$AX$60,'[2]~Pop Trunc'!AR$2,FALSE)</f>
        <v>5</v>
      </c>
      <c r="BW18" s="125" t="s">
        <v>390</v>
      </c>
      <c r="BX18" s="126">
        <f t="shared" si="0"/>
        <v>7870</v>
      </c>
      <c r="BY18" s="126">
        <f>'[1]2012 SOTB Population Sheet'!$EO$82</f>
        <v>4040</v>
      </c>
      <c r="BZ18" s="126">
        <f>'[1]2012 SOTB Population Sheet'!$EP$82</f>
        <v>3830</v>
      </c>
      <c r="CA18" s="127">
        <f t="shared" si="1"/>
        <v>9430</v>
      </c>
      <c r="CB18" s="128">
        <f>'[1]2012 SOTB Population Sheet'!$BX$82</f>
        <v>4795</v>
      </c>
      <c r="CC18" s="129">
        <f>'[1]2012 SOTB Population Sheet'!$BY$82</f>
        <v>4635</v>
      </c>
      <c r="CD18" s="130">
        <f t="shared" si="2"/>
        <v>0.19822109275730623</v>
      </c>
      <c r="CE18" s="116" t="s">
        <v>640</v>
      </c>
      <c r="CG18" s="130">
        <f t="shared" si="3"/>
        <v>0.18688118811881188</v>
      </c>
      <c r="CI18" s="130">
        <f t="shared" si="4"/>
        <v>0.21018276762402088</v>
      </c>
      <c r="CL18" s="131"/>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row>
    <row r="19" spans="1:114" ht="15" thickBot="1">
      <c r="D19" s="153" t="s">
        <v>25</v>
      </c>
      <c r="E19" s="155">
        <f>AVERAGE(E17:E18)</f>
        <v>50.7</v>
      </c>
      <c r="F19" s="154">
        <f>AVERAGE(F17:F18)</f>
        <v>51.05</v>
      </c>
      <c r="G19" s="154">
        <f>AVERAGE(E19:F19)</f>
        <v>50.875</v>
      </c>
      <c r="H19" s="155">
        <f>SUM(H17:H18)</f>
        <v>1230</v>
      </c>
      <c r="I19" s="155">
        <f t="shared" ref="I19:AU19" si="8">SUM(I17:I18)</f>
        <v>1210</v>
      </c>
      <c r="J19" s="217">
        <f t="shared" si="8"/>
        <v>55</v>
      </c>
      <c r="K19" s="217">
        <f t="shared" si="8"/>
        <v>40</v>
      </c>
      <c r="L19" s="217">
        <f t="shared" si="8"/>
        <v>80</v>
      </c>
      <c r="M19" s="217">
        <f t="shared" si="8"/>
        <v>60</v>
      </c>
      <c r="N19" s="217">
        <f t="shared" si="8"/>
        <v>50</v>
      </c>
      <c r="O19" s="217">
        <f t="shared" si="8"/>
        <v>70</v>
      </c>
      <c r="P19" s="226">
        <f t="shared" si="8"/>
        <v>75</v>
      </c>
      <c r="Q19" s="226">
        <f t="shared" si="8"/>
        <v>60</v>
      </c>
      <c r="R19" s="226">
        <f t="shared" si="8"/>
        <v>50</v>
      </c>
      <c r="S19" s="226">
        <f t="shared" si="8"/>
        <v>35</v>
      </c>
      <c r="T19" s="226">
        <f t="shared" si="8"/>
        <v>30</v>
      </c>
      <c r="U19" s="226">
        <f t="shared" si="8"/>
        <v>30</v>
      </c>
      <c r="V19" s="226">
        <f t="shared" si="8"/>
        <v>50</v>
      </c>
      <c r="W19" s="226">
        <f t="shared" si="8"/>
        <v>60</v>
      </c>
      <c r="X19" s="226">
        <f t="shared" si="8"/>
        <v>75</v>
      </c>
      <c r="Y19" s="226">
        <f t="shared" si="8"/>
        <v>70</v>
      </c>
      <c r="Z19" s="226">
        <f t="shared" si="8"/>
        <v>55</v>
      </c>
      <c r="AA19" s="226">
        <f t="shared" si="8"/>
        <v>65</v>
      </c>
      <c r="AB19" s="226">
        <f t="shared" si="8"/>
        <v>85</v>
      </c>
      <c r="AC19" s="226">
        <f t="shared" si="8"/>
        <v>85</v>
      </c>
      <c r="AD19" s="226">
        <f t="shared" si="8"/>
        <v>105</v>
      </c>
      <c r="AE19" s="226">
        <f t="shared" si="8"/>
        <v>115</v>
      </c>
      <c r="AF19" s="226">
        <f t="shared" si="8"/>
        <v>140</v>
      </c>
      <c r="AG19" s="226">
        <f t="shared" si="8"/>
        <v>110</v>
      </c>
      <c r="AH19" s="226">
        <f t="shared" si="8"/>
        <v>140</v>
      </c>
      <c r="AI19" s="226">
        <f t="shared" si="8"/>
        <v>130</v>
      </c>
      <c r="AJ19" s="234">
        <f t="shared" si="8"/>
        <v>95</v>
      </c>
      <c r="AK19" s="234">
        <f t="shared" si="8"/>
        <v>95</v>
      </c>
      <c r="AL19" s="234">
        <f t="shared" si="8"/>
        <v>65</v>
      </c>
      <c r="AM19" s="234">
        <f t="shared" si="8"/>
        <v>60</v>
      </c>
      <c r="AN19" s="234">
        <f t="shared" si="8"/>
        <v>45</v>
      </c>
      <c r="AO19" s="234">
        <f t="shared" si="8"/>
        <v>40</v>
      </c>
      <c r="AP19" s="234">
        <f t="shared" si="8"/>
        <v>20</v>
      </c>
      <c r="AQ19" s="234">
        <f t="shared" si="8"/>
        <v>25</v>
      </c>
      <c r="AR19" s="234">
        <f t="shared" si="8"/>
        <v>10</v>
      </c>
      <c r="AS19" s="234">
        <f t="shared" si="8"/>
        <v>25</v>
      </c>
      <c r="AT19" s="234">
        <f t="shared" si="8"/>
        <v>5</v>
      </c>
      <c r="AU19" s="235">
        <f t="shared" si="8"/>
        <v>15</v>
      </c>
      <c r="BW19" s="125" t="s">
        <v>391</v>
      </c>
      <c r="BX19" s="126">
        <f t="shared" si="0"/>
        <v>6405</v>
      </c>
      <c r="BY19" s="126">
        <f>'[1]2012 SOTB Population Sheet'!$ER$82</f>
        <v>3245</v>
      </c>
      <c r="BZ19" s="126">
        <f>'[1]2012 SOTB Population Sheet'!$ES$82</f>
        <v>3160</v>
      </c>
      <c r="CA19" s="127">
        <f t="shared" si="1"/>
        <v>7085</v>
      </c>
      <c r="CB19" s="128">
        <f>'[1]2012 SOTB Population Sheet'!$CA$82</f>
        <v>3580</v>
      </c>
      <c r="CC19" s="129">
        <f>'[1]2012 SOTB Population Sheet'!$CB$82</f>
        <v>3505</v>
      </c>
      <c r="CD19" s="130">
        <f t="shared" si="2"/>
        <v>0.10616705698672912</v>
      </c>
      <c r="CE19" s="116" t="s">
        <v>641</v>
      </c>
      <c r="CG19" s="130">
        <f t="shared" si="3"/>
        <v>0.10323574730354391</v>
      </c>
      <c r="CI19" s="130">
        <f t="shared" si="4"/>
        <v>0.10917721518987342</v>
      </c>
      <c r="CL19" s="131"/>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row>
    <row r="20" spans="1:114">
      <c r="A20" s="116">
        <v>5903032</v>
      </c>
      <c r="B20" s="116" t="s">
        <v>37</v>
      </c>
      <c r="C20" s="116" t="s">
        <v>295</v>
      </c>
      <c r="D20" s="151" t="s">
        <v>37</v>
      </c>
      <c r="E20" s="152">
        <f>VLOOKUP($A20,'[2]~Pop Trunc'!$A$2:$AX$60,'[2]~Pop Trunc'!C$2,FALSE)</f>
        <v>55.7</v>
      </c>
      <c r="F20" s="152">
        <f>VLOOKUP($A20,'[2]~Pop Trunc'!$A$2:$AX$60,'[2]~Pop Trunc'!D$2,FALSE)</f>
        <v>56.8</v>
      </c>
      <c r="G20" s="152"/>
      <c r="H20" s="152">
        <f>VLOOKUP($A20,'[2]~Pop Trunc'!$A$2:$AX$60,'[2]~Pop Trunc'!E$2,FALSE)</f>
        <v>235</v>
      </c>
      <c r="I20" s="152">
        <f>VLOOKUP($A20,'[2]~Pop Trunc'!$A$2:$AX$60,'[2]~Pop Trunc'!F$2,FALSE)</f>
        <v>270</v>
      </c>
      <c r="J20" s="216">
        <f>VLOOKUP($A20,'[2]~Pop Trunc'!$A$2:$AX$60,'[2]~Pop Trunc'!G$2,FALSE)</f>
        <v>5</v>
      </c>
      <c r="K20" s="216">
        <f>VLOOKUP($A20,'[2]~Pop Trunc'!$A$2:$AX$60,'[2]~Pop Trunc'!H$2,FALSE)</f>
        <v>10</v>
      </c>
      <c r="L20" s="216">
        <f>VLOOKUP($A20,'[2]~Pop Trunc'!$A$2:$AX$60,'[2]~Pop Trunc'!I$2,FALSE)</f>
        <v>5</v>
      </c>
      <c r="M20" s="216">
        <f>VLOOKUP($A20,'[2]~Pop Trunc'!$A$2:$AX$60,'[2]~Pop Trunc'!J$2,FALSE)</f>
        <v>5</v>
      </c>
      <c r="N20" s="216">
        <f>VLOOKUP($A20,'[2]~Pop Trunc'!$A$2:$AX$60,'[2]~Pop Trunc'!K$2,FALSE)</f>
        <v>10</v>
      </c>
      <c r="O20" s="216">
        <f>VLOOKUP($A20,'[2]~Pop Trunc'!$A$2:$AX$60,'[2]~Pop Trunc'!L$2,FALSE)</f>
        <v>10</v>
      </c>
      <c r="P20" s="225">
        <f>VLOOKUP($A20,'[2]~Pop Trunc'!$A$2:$AX$60,'[2]~Pop Trunc'!M$2,FALSE)</f>
        <v>5</v>
      </c>
      <c r="Q20" s="225">
        <f>VLOOKUP($A20,'[2]~Pop Trunc'!$A$2:$AX$60,'[2]~Pop Trunc'!N$2,FALSE)</f>
        <v>10</v>
      </c>
      <c r="R20" s="225">
        <f>VLOOKUP($A20,'[2]~Pop Trunc'!$A$2:$AX$60,'[2]~Pop Trunc'!O$2,FALSE)</f>
        <v>10</v>
      </c>
      <c r="S20" s="225">
        <f>VLOOKUP($A20,'[2]~Pop Trunc'!$A$2:$AX$60,'[2]~Pop Trunc'!P$2,FALSE)</f>
        <v>5</v>
      </c>
      <c r="T20" s="225">
        <f>VLOOKUP($A20,'[2]~Pop Trunc'!$A$2:$AX$60,'[2]~Pop Trunc'!Q$2,FALSE)</f>
        <v>5</v>
      </c>
      <c r="U20" s="225">
        <f>VLOOKUP($A20,'[2]~Pop Trunc'!$A$2:$AX$60,'[2]~Pop Trunc'!R$2,FALSE)</f>
        <v>0</v>
      </c>
      <c r="V20" s="225">
        <f>VLOOKUP($A20,'[2]~Pop Trunc'!$A$2:$AX$60,'[2]~Pop Trunc'!S$2,FALSE)</f>
        <v>5</v>
      </c>
      <c r="W20" s="225">
        <f>VLOOKUP($A20,'[2]~Pop Trunc'!$A$2:$AX$60,'[2]~Pop Trunc'!T$2,FALSE)</f>
        <v>10</v>
      </c>
      <c r="X20" s="225">
        <f>VLOOKUP($A20,'[2]~Pop Trunc'!$A$2:$AX$60,'[2]~Pop Trunc'!U$2,FALSE)</f>
        <v>10</v>
      </c>
      <c r="Y20" s="225">
        <f>VLOOKUP($A20,'[2]~Pop Trunc'!$A$2:$AX$60,'[2]~Pop Trunc'!V$2,FALSE)</f>
        <v>5</v>
      </c>
      <c r="Z20" s="225">
        <f>VLOOKUP($A20,'[2]~Pop Trunc'!$A$2:$AX$60,'[2]~Pop Trunc'!W$2,FALSE)</f>
        <v>10</v>
      </c>
      <c r="AA20" s="225">
        <f>VLOOKUP($A20,'[2]~Pop Trunc'!$A$2:$AX$60,'[2]~Pop Trunc'!X$2,FALSE)</f>
        <v>5</v>
      </c>
      <c r="AB20" s="225">
        <f>VLOOKUP($A20,'[2]~Pop Trunc'!$A$2:$AX$60,'[2]~Pop Trunc'!Y$2,FALSE)</f>
        <v>15</v>
      </c>
      <c r="AC20" s="225">
        <f>VLOOKUP($A20,'[2]~Pop Trunc'!$A$2:$AX$60,'[2]~Pop Trunc'!Z$2,FALSE)</f>
        <v>15</v>
      </c>
      <c r="AD20" s="225">
        <f>VLOOKUP($A20,'[2]~Pop Trunc'!$A$2:$AX$60,'[2]~Pop Trunc'!AA$2,FALSE)</f>
        <v>20</v>
      </c>
      <c r="AE20" s="225">
        <f>VLOOKUP($A20,'[2]~Pop Trunc'!$A$2:$AX$60,'[2]~Pop Trunc'!AB$2,FALSE)</f>
        <v>35</v>
      </c>
      <c r="AF20" s="225">
        <f>VLOOKUP($A20,'[2]~Pop Trunc'!$A$2:$AX$60,'[2]~Pop Trunc'!AC$2,FALSE)</f>
        <v>20</v>
      </c>
      <c r="AG20" s="225">
        <f>VLOOKUP($A20,'[2]~Pop Trunc'!$A$2:$AX$60,'[2]~Pop Trunc'!AD$2,FALSE)</f>
        <v>40</v>
      </c>
      <c r="AH20" s="225">
        <f>VLOOKUP($A20,'[2]~Pop Trunc'!$A$2:$AX$60,'[2]~Pop Trunc'!AE$2,FALSE)</f>
        <v>35</v>
      </c>
      <c r="AI20" s="225">
        <f>VLOOKUP($A20,'[2]~Pop Trunc'!$A$2:$AX$60,'[2]~Pop Trunc'!AF$2,FALSE)</f>
        <v>30</v>
      </c>
      <c r="AJ20" s="233">
        <f>VLOOKUP($A20,'[2]~Pop Trunc'!$A$2:$AX$60,'[2]~Pop Trunc'!AG$2,FALSE)</f>
        <v>25</v>
      </c>
      <c r="AK20" s="233">
        <f>VLOOKUP($A20,'[2]~Pop Trunc'!$A$2:$AX$60,'[2]~Pop Trunc'!AH$2,FALSE)</f>
        <v>30</v>
      </c>
      <c r="AL20" s="233">
        <f>VLOOKUP($A20,'[2]~Pop Trunc'!$A$2:$AX$60,'[2]~Pop Trunc'!AI$2,FALSE)</f>
        <v>15</v>
      </c>
      <c r="AM20" s="233">
        <f>VLOOKUP($A20,'[2]~Pop Trunc'!$A$2:$AX$60,'[2]~Pop Trunc'!AJ$2,FALSE)</f>
        <v>15</v>
      </c>
      <c r="AN20" s="233">
        <f>VLOOKUP($A20,'[2]~Pop Trunc'!$A$2:$AX$60,'[2]~Pop Trunc'!AK$2,FALSE)</f>
        <v>15</v>
      </c>
      <c r="AO20" s="233">
        <f>VLOOKUP($A20,'[2]~Pop Trunc'!$A$2:$AX$60,'[2]~Pop Trunc'!AL$2,FALSE)</f>
        <v>10</v>
      </c>
      <c r="AP20" s="233">
        <f>VLOOKUP($A20,'[2]~Pop Trunc'!$A$2:$AX$60,'[2]~Pop Trunc'!AM$2,FALSE)</f>
        <v>10</v>
      </c>
      <c r="AQ20" s="233">
        <f>VLOOKUP($A20,'[2]~Pop Trunc'!$A$2:$AX$60,'[2]~Pop Trunc'!AN$2,FALSE)</f>
        <v>10</v>
      </c>
      <c r="AR20" s="233">
        <f>VLOOKUP($A20,'[2]~Pop Trunc'!$A$2:$AX$60,'[2]~Pop Trunc'!AO$2,FALSE)</f>
        <v>5</v>
      </c>
      <c r="AS20" s="233">
        <f>VLOOKUP($A20,'[2]~Pop Trunc'!$A$2:$AX$60,'[2]~Pop Trunc'!AP$2,FALSE)</f>
        <v>10</v>
      </c>
      <c r="AT20" s="233">
        <f>VLOOKUP($A20,'[2]~Pop Trunc'!$A$2:$AX$60,'[2]~Pop Trunc'!AQ$2,FALSE)</f>
        <v>0</v>
      </c>
      <c r="AU20" s="233">
        <f>VLOOKUP($A20,'[2]~Pop Trunc'!$A$2:$AX$60,'[2]~Pop Trunc'!AR$2,FALSE)</f>
        <v>15</v>
      </c>
      <c r="BW20" s="125" t="s">
        <v>392</v>
      </c>
      <c r="BX20" s="126">
        <f t="shared" si="0"/>
        <v>5230</v>
      </c>
      <c r="BY20" s="126">
        <f>'[1]2012 SOTB Population Sheet'!$EU$82</f>
        <v>2515</v>
      </c>
      <c r="BZ20" s="126">
        <f>'[1]2012 SOTB Population Sheet'!$EV$82</f>
        <v>2715</v>
      </c>
      <c r="CA20" s="127">
        <f t="shared" si="1"/>
        <v>5425</v>
      </c>
      <c r="CB20" s="128">
        <f>'[1]2012 SOTB Population Sheet'!$CD$82</f>
        <v>2725</v>
      </c>
      <c r="CC20" s="129">
        <f>'[1]2012 SOTB Population Sheet'!$CE$82</f>
        <v>2700</v>
      </c>
      <c r="CD20" s="130">
        <f t="shared" si="2"/>
        <v>3.7284894837476101E-2</v>
      </c>
      <c r="CE20" s="116" t="s">
        <v>642</v>
      </c>
      <c r="CG20" s="130">
        <f t="shared" si="3"/>
        <v>8.3499005964214709E-2</v>
      </c>
      <c r="CI20" s="130">
        <f t="shared" si="4"/>
        <v>-5.5248618784530384E-3</v>
      </c>
      <c r="CL20" s="131"/>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row>
    <row r="21" spans="1:114">
      <c r="A21" s="116">
        <v>5903027</v>
      </c>
      <c r="B21" s="116" t="s">
        <v>32</v>
      </c>
      <c r="C21" s="116" t="s">
        <v>295</v>
      </c>
      <c r="D21" s="151" t="s">
        <v>32</v>
      </c>
      <c r="E21" s="152">
        <f>VLOOKUP($A21,'[2]~Pop Trunc'!$A$2:$AX$60,'[2]~Pop Trunc'!C$2,FALSE)</f>
        <v>55.6</v>
      </c>
      <c r="F21" s="152">
        <f>VLOOKUP($A21,'[2]~Pop Trunc'!$A$2:$AX$60,'[2]~Pop Trunc'!D$2,FALSE)</f>
        <v>54.5</v>
      </c>
      <c r="G21" s="152"/>
      <c r="H21" s="152">
        <f>VLOOKUP($A21,'[2]~Pop Trunc'!$A$2:$AX$60,'[2]~Pop Trunc'!E$2,FALSE)</f>
        <v>95</v>
      </c>
      <c r="I21" s="152">
        <f>VLOOKUP($A21,'[2]~Pop Trunc'!$A$2:$AX$60,'[2]~Pop Trunc'!F$2,FALSE)</f>
        <v>100</v>
      </c>
      <c r="J21" s="216">
        <f>VLOOKUP($A21,'[2]~Pop Trunc'!$A$2:$AX$60,'[2]~Pop Trunc'!G$2,FALSE)</f>
        <v>5</v>
      </c>
      <c r="K21" s="216">
        <f>VLOOKUP($A21,'[2]~Pop Trunc'!$A$2:$AX$60,'[2]~Pop Trunc'!H$2,FALSE)</f>
        <v>0</v>
      </c>
      <c r="L21" s="216">
        <f>VLOOKUP($A21,'[2]~Pop Trunc'!$A$2:$AX$60,'[2]~Pop Trunc'!I$2,FALSE)</f>
        <v>0</v>
      </c>
      <c r="M21" s="216">
        <f>VLOOKUP($A21,'[2]~Pop Trunc'!$A$2:$AX$60,'[2]~Pop Trunc'!J$2,FALSE)</f>
        <v>5</v>
      </c>
      <c r="N21" s="216">
        <f>VLOOKUP($A21,'[2]~Pop Trunc'!$A$2:$AX$60,'[2]~Pop Trunc'!K$2,FALSE)</f>
        <v>5</v>
      </c>
      <c r="O21" s="216">
        <f>VLOOKUP($A21,'[2]~Pop Trunc'!$A$2:$AX$60,'[2]~Pop Trunc'!L$2,FALSE)</f>
        <v>0</v>
      </c>
      <c r="P21" s="225">
        <f>VLOOKUP($A21,'[2]~Pop Trunc'!$A$2:$AX$60,'[2]~Pop Trunc'!M$2,FALSE)</f>
        <v>0</v>
      </c>
      <c r="Q21" s="225">
        <f>VLOOKUP($A21,'[2]~Pop Trunc'!$A$2:$AX$60,'[2]~Pop Trunc'!N$2,FALSE)</f>
        <v>5</v>
      </c>
      <c r="R21" s="225">
        <f>VLOOKUP($A21,'[2]~Pop Trunc'!$A$2:$AX$60,'[2]~Pop Trunc'!O$2,FALSE)</f>
        <v>5</v>
      </c>
      <c r="S21" s="225">
        <f>VLOOKUP($A21,'[2]~Pop Trunc'!$A$2:$AX$60,'[2]~Pop Trunc'!P$2,FALSE)</f>
        <v>0</v>
      </c>
      <c r="T21" s="225">
        <f>VLOOKUP($A21,'[2]~Pop Trunc'!$A$2:$AX$60,'[2]~Pop Trunc'!Q$2,FALSE)</f>
        <v>0</v>
      </c>
      <c r="U21" s="225">
        <f>VLOOKUP($A21,'[2]~Pop Trunc'!$A$2:$AX$60,'[2]~Pop Trunc'!R$2,FALSE)</f>
        <v>0</v>
      </c>
      <c r="V21" s="225">
        <f>VLOOKUP($A21,'[2]~Pop Trunc'!$A$2:$AX$60,'[2]~Pop Trunc'!S$2,FALSE)</f>
        <v>5</v>
      </c>
      <c r="W21" s="225">
        <f>VLOOKUP($A21,'[2]~Pop Trunc'!$A$2:$AX$60,'[2]~Pop Trunc'!T$2,FALSE)</f>
        <v>5</v>
      </c>
      <c r="X21" s="225">
        <f>VLOOKUP($A21,'[2]~Pop Trunc'!$A$2:$AX$60,'[2]~Pop Trunc'!U$2,FALSE)</f>
        <v>5</v>
      </c>
      <c r="Y21" s="225">
        <f>VLOOKUP($A21,'[2]~Pop Trunc'!$A$2:$AX$60,'[2]~Pop Trunc'!V$2,FALSE)</f>
        <v>0</v>
      </c>
      <c r="Z21" s="225">
        <f>VLOOKUP($A21,'[2]~Pop Trunc'!$A$2:$AX$60,'[2]~Pop Trunc'!W$2,FALSE)</f>
        <v>0</v>
      </c>
      <c r="AA21" s="225">
        <f>VLOOKUP($A21,'[2]~Pop Trunc'!$A$2:$AX$60,'[2]~Pop Trunc'!X$2,FALSE)</f>
        <v>0</v>
      </c>
      <c r="AB21" s="225">
        <f>VLOOKUP($A21,'[2]~Pop Trunc'!$A$2:$AX$60,'[2]~Pop Trunc'!Y$2,FALSE)</f>
        <v>10</v>
      </c>
      <c r="AC21" s="225">
        <f>VLOOKUP($A21,'[2]~Pop Trunc'!$A$2:$AX$60,'[2]~Pop Trunc'!Z$2,FALSE)</f>
        <v>10</v>
      </c>
      <c r="AD21" s="225">
        <f>VLOOKUP($A21,'[2]~Pop Trunc'!$A$2:$AX$60,'[2]~Pop Trunc'!AA$2,FALSE)</f>
        <v>10</v>
      </c>
      <c r="AE21" s="225">
        <f>VLOOKUP($A21,'[2]~Pop Trunc'!$A$2:$AX$60,'[2]~Pop Trunc'!AB$2,FALSE)</f>
        <v>15</v>
      </c>
      <c r="AF21" s="225">
        <f>VLOOKUP($A21,'[2]~Pop Trunc'!$A$2:$AX$60,'[2]~Pop Trunc'!AC$2,FALSE)</f>
        <v>15</v>
      </c>
      <c r="AG21" s="225">
        <f>VLOOKUP($A21,'[2]~Pop Trunc'!$A$2:$AX$60,'[2]~Pop Trunc'!AD$2,FALSE)</f>
        <v>10</v>
      </c>
      <c r="AH21" s="225">
        <f>VLOOKUP($A21,'[2]~Pop Trunc'!$A$2:$AX$60,'[2]~Pop Trunc'!AE$2,FALSE)</f>
        <v>10</v>
      </c>
      <c r="AI21" s="225">
        <f>VLOOKUP($A21,'[2]~Pop Trunc'!$A$2:$AX$60,'[2]~Pop Trunc'!AF$2,FALSE)</f>
        <v>20</v>
      </c>
      <c r="AJ21" s="233">
        <f>VLOOKUP($A21,'[2]~Pop Trunc'!$A$2:$AX$60,'[2]~Pop Trunc'!AG$2,FALSE)</f>
        <v>10</v>
      </c>
      <c r="AK21" s="233">
        <f>VLOOKUP($A21,'[2]~Pop Trunc'!$A$2:$AX$60,'[2]~Pop Trunc'!AH$2,FALSE)</f>
        <v>5</v>
      </c>
      <c r="AL21" s="233">
        <f>VLOOKUP($A21,'[2]~Pop Trunc'!$A$2:$AX$60,'[2]~Pop Trunc'!AI$2,FALSE)</f>
        <v>5</v>
      </c>
      <c r="AM21" s="233">
        <f>VLOOKUP($A21,'[2]~Pop Trunc'!$A$2:$AX$60,'[2]~Pop Trunc'!AJ$2,FALSE)</f>
        <v>5</v>
      </c>
      <c r="AN21" s="233">
        <f>VLOOKUP($A21,'[2]~Pop Trunc'!$A$2:$AX$60,'[2]~Pop Trunc'!AK$2,FALSE)</f>
        <v>5</v>
      </c>
      <c r="AO21" s="233">
        <f>VLOOKUP($A21,'[2]~Pop Trunc'!$A$2:$AX$60,'[2]~Pop Trunc'!AL$2,FALSE)</f>
        <v>5</v>
      </c>
      <c r="AP21" s="233">
        <f>VLOOKUP($A21,'[2]~Pop Trunc'!$A$2:$AX$60,'[2]~Pop Trunc'!AM$2,FALSE)</f>
        <v>0</v>
      </c>
      <c r="AQ21" s="233">
        <f>VLOOKUP($A21,'[2]~Pop Trunc'!$A$2:$AX$60,'[2]~Pop Trunc'!AN$2,FALSE)</f>
        <v>0</v>
      </c>
      <c r="AR21" s="233">
        <f>VLOOKUP($A21,'[2]~Pop Trunc'!$A$2:$AX$60,'[2]~Pop Trunc'!AO$2,FALSE)</f>
        <v>5</v>
      </c>
      <c r="AS21" s="233">
        <f>VLOOKUP($A21,'[2]~Pop Trunc'!$A$2:$AX$60,'[2]~Pop Trunc'!AP$2,FALSE)</f>
        <v>0</v>
      </c>
      <c r="AT21" s="233">
        <f>VLOOKUP($A21,'[2]~Pop Trunc'!$A$2:$AX$60,'[2]~Pop Trunc'!AQ$2,FALSE)</f>
        <v>5</v>
      </c>
      <c r="AU21" s="233">
        <f>VLOOKUP($A21,'[2]~Pop Trunc'!$A$2:$AX$60,'[2]~Pop Trunc'!AR$2,FALSE)</f>
        <v>0</v>
      </c>
      <c r="BW21" s="125" t="s">
        <v>393</v>
      </c>
      <c r="BX21" s="126">
        <f t="shared" si="0"/>
        <v>3700</v>
      </c>
      <c r="BY21" s="126">
        <f>'[1]2012 SOTB Population Sheet'!$EX$82</f>
        <v>1550</v>
      </c>
      <c r="BZ21" s="126">
        <f>'[1]2012 SOTB Population Sheet'!$EY$82</f>
        <v>2150</v>
      </c>
      <c r="CA21" s="127">
        <f t="shared" si="1"/>
        <v>4095</v>
      </c>
      <c r="CB21" s="126">
        <f>'[1]2012 SOTB Population Sheet'!$CG$82</f>
        <v>1850</v>
      </c>
      <c r="CC21" s="135">
        <f>'[1]2012 SOTB Population Sheet'!$CH$82</f>
        <v>2245</v>
      </c>
      <c r="CD21" s="130">
        <f t="shared" si="2"/>
        <v>0.10675675675675676</v>
      </c>
      <c r="CE21" s="116" t="s">
        <v>626</v>
      </c>
      <c r="CG21" s="130">
        <f t="shared" si="3"/>
        <v>0.19354838709677419</v>
      </c>
      <c r="CI21" s="130">
        <f t="shared" si="4"/>
        <v>4.4186046511627906E-2</v>
      </c>
      <c r="CL21" s="131"/>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row>
    <row r="22" spans="1:114">
      <c r="A22" s="116">
        <v>5903019</v>
      </c>
      <c r="B22" s="116" t="s">
        <v>30</v>
      </c>
      <c r="C22" s="116" t="s">
        <v>295</v>
      </c>
      <c r="D22" s="151" t="s">
        <v>30</v>
      </c>
      <c r="E22" s="152">
        <f>VLOOKUP($A22,'[2]~Pop Trunc'!$A$2:$AX$60,'[2]~Pop Trunc'!C$2,FALSE)</f>
        <v>49.1</v>
      </c>
      <c r="F22" s="152">
        <f>VLOOKUP($A22,'[2]~Pop Trunc'!$A$2:$AX$60,'[2]~Pop Trunc'!D$2,FALSE)</f>
        <v>45.8</v>
      </c>
      <c r="G22" s="152"/>
      <c r="H22" s="152">
        <f>VLOOKUP($A22,'[2]~Pop Trunc'!$A$2:$AX$60,'[2]~Pop Trunc'!E$2,FALSE)</f>
        <v>140</v>
      </c>
      <c r="I22" s="152">
        <f>VLOOKUP($A22,'[2]~Pop Trunc'!$A$2:$AX$60,'[2]~Pop Trunc'!F$2,FALSE)</f>
        <v>150</v>
      </c>
      <c r="J22" s="216">
        <f>VLOOKUP($A22,'[2]~Pop Trunc'!$A$2:$AX$60,'[2]~Pop Trunc'!G$2,FALSE)</f>
        <v>10</v>
      </c>
      <c r="K22" s="216">
        <f>VLOOKUP($A22,'[2]~Pop Trunc'!$A$2:$AX$60,'[2]~Pop Trunc'!H$2,FALSE)</f>
        <v>5</v>
      </c>
      <c r="L22" s="216">
        <f>VLOOKUP($A22,'[2]~Pop Trunc'!$A$2:$AX$60,'[2]~Pop Trunc'!I$2,FALSE)</f>
        <v>5</v>
      </c>
      <c r="M22" s="216">
        <f>VLOOKUP($A22,'[2]~Pop Trunc'!$A$2:$AX$60,'[2]~Pop Trunc'!J$2,FALSE)</f>
        <v>10</v>
      </c>
      <c r="N22" s="216">
        <f>VLOOKUP($A22,'[2]~Pop Trunc'!$A$2:$AX$60,'[2]~Pop Trunc'!K$2,FALSE)</f>
        <v>5</v>
      </c>
      <c r="O22" s="216">
        <f>VLOOKUP($A22,'[2]~Pop Trunc'!$A$2:$AX$60,'[2]~Pop Trunc'!L$2,FALSE)</f>
        <v>15</v>
      </c>
      <c r="P22" s="225">
        <f>VLOOKUP($A22,'[2]~Pop Trunc'!$A$2:$AX$60,'[2]~Pop Trunc'!M$2,FALSE)</f>
        <v>10</v>
      </c>
      <c r="Q22" s="225">
        <f>VLOOKUP($A22,'[2]~Pop Trunc'!$A$2:$AX$60,'[2]~Pop Trunc'!N$2,FALSE)</f>
        <v>15</v>
      </c>
      <c r="R22" s="225">
        <f>VLOOKUP($A22,'[2]~Pop Trunc'!$A$2:$AX$60,'[2]~Pop Trunc'!O$2,FALSE)</f>
        <v>5</v>
      </c>
      <c r="S22" s="225">
        <f>VLOOKUP($A22,'[2]~Pop Trunc'!$A$2:$AX$60,'[2]~Pop Trunc'!P$2,FALSE)</f>
        <v>0</v>
      </c>
      <c r="T22" s="225">
        <f>VLOOKUP($A22,'[2]~Pop Trunc'!$A$2:$AX$60,'[2]~Pop Trunc'!Q$2,FALSE)</f>
        <v>5</v>
      </c>
      <c r="U22" s="225">
        <f>VLOOKUP($A22,'[2]~Pop Trunc'!$A$2:$AX$60,'[2]~Pop Trunc'!R$2,FALSE)</f>
        <v>10</v>
      </c>
      <c r="V22" s="225">
        <f>VLOOKUP($A22,'[2]~Pop Trunc'!$A$2:$AX$60,'[2]~Pop Trunc'!S$2,FALSE)</f>
        <v>5</v>
      </c>
      <c r="W22" s="225">
        <f>VLOOKUP($A22,'[2]~Pop Trunc'!$A$2:$AX$60,'[2]~Pop Trunc'!T$2,FALSE)</f>
        <v>5</v>
      </c>
      <c r="X22" s="225">
        <f>VLOOKUP($A22,'[2]~Pop Trunc'!$A$2:$AX$60,'[2]~Pop Trunc'!U$2,FALSE)</f>
        <v>10</v>
      </c>
      <c r="Y22" s="225">
        <f>VLOOKUP($A22,'[2]~Pop Trunc'!$A$2:$AX$60,'[2]~Pop Trunc'!V$2,FALSE)</f>
        <v>10</v>
      </c>
      <c r="Z22" s="225">
        <f>VLOOKUP($A22,'[2]~Pop Trunc'!$A$2:$AX$60,'[2]~Pop Trunc'!W$2,FALSE)</f>
        <v>0</v>
      </c>
      <c r="AA22" s="225">
        <f>VLOOKUP($A22,'[2]~Pop Trunc'!$A$2:$AX$60,'[2]~Pop Trunc'!X$2,FALSE)</f>
        <v>10</v>
      </c>
      <c r="AB22" s="225">
        <f>VLOOKUP($A22,'[2]~Pop Trunc'!$A$2:$AX$60,'[2]~Pop Trunc'!Y$2,FALSE)</f>
        <v>10</v>
      </c>
      <c r="AC22" s="225">
        <f>VLOOKUP($A22,'[2]~Pop Trunc'!$A$2:$AX$60,'[2]~Pop Trunc'!Z$2,FALSE)</f>
        <v>15</v>
      </c>
      <c r="AD22" s="225">
        <f>VLOOKUP($A22,'[2]~Pop Trunc'!$A$2:$AX$60,'[2]~Pop Trunc'!AA$2,FALSE)</f>
        <v>20</v>
      </c>
      <c r="AE22" s="225">
        <f>VLOOKUP($A22,'[2]~Pop Trunc'!$A$2:$AX$60,'[2]~Pop Trunc'!AB$2,FALSE)</f>
        <v>15</v>
      </c>
      <c r="AF22" s="225">
        <f>VLOOKUP($A22,'[2]~Pop Trunc'!$A$2:$AX$60,'[2]~Pop Trunc'!AC$2,FALSE)</f>
        <v>10</v>
      </c>
      <c r="AG22" s="225">
        <f>VLOOKUP($A22,'[2]~Pop Trunc'!$A$2:$AX$60,'[2]~Pop Trunc'!AD$2,FALSE)</f>
        <v>10</v>
      </c>
      <c r="AH22" s="225">
        <f>VLOOKUP($A22,'[2]~Pop Trunc'!$A$2:$AX$60,'[2]~Pop Trunc'!AE$2,FALSE)</f>
        <v>15</v>
      </c>
      <c r="AI22" s="225">
        <f>VLOOKUP($A22,'[2]~Pop Trunc'!$A$2:$AX$60,'[2]~Pop Trunc'!AF$2,FALSE)</f>
        <v>15</v>
      </c>
      <c r="AJ22" s="233">
        <f>VLOOKUP($A22,'[2]~Pop Trunc'!$A$2:$AX$60,'[2]~Pop Trunc'!AG$2,FALSE)</f>
        <v>10</v>
      </c>
      <c r="AK22" s="233">
        <f>VLOOKUP($A22,'[2]~Pop Trunc'!$A$2:$AX$60,'[2]~Pop Trunc'!AH$2,FALSE)</f>
        <v>10</v>
      </c>
      <c r="AL22" s="233">
        <f>VLOOKUP($A22,'[2]~Pop Trunc'!$A$2:$AX$60,'[2]~Pop Trunc'!AI$2,FALSE)</f>
        <v>5</v>
      </c>
      <c r="AM22" s="233">
        <f>VLOOKUP($A22,'[2]~Pop Trunc'!$A$2:$AX$60,'[2]~Pop Trunc'!AJ$2,FALSE)</f>
        <v>5</v>
      </c>
      <c r="AN22" s="233">
        <f>VLOOKUP($A22,'[2]~Pop Trunc'!$A$2:$AX$60,'[2]~Pop Trunc'!AK$2,FALSE)</f>
        <v>5</v>
      </c>
      <c r="AO22" s="233">
        <f>VLOOKUP($A22,'[2]~Pop Trunc'!$A$2:$AX$60,'[2]~Pop Trunc'!AL$2,FALSE)</f>
        <v>5</v>
      </c>
      <c r="AP22" s="233">
        <f>VLOOKUP($A22,'[2]~Pop Trunc'!$A$2:$AX$60,'[2]~Pop Trunc'!AM$2,FALSE)</f>
        <v>5</v>
      </c>
      <c r="AQ22" s="233">
        <f>VLOOKUP($A22,'[2]~Pop Trunc'!$A$2:$AX$60,'[2]~Pop Trunc'!AN$2,FALSE)</f>
        <v>0</v>
      </c>
      <c r="AR22" s="233">
        <f>VLOOKUP($A22,'[2]~Pop Trunc'!$A$2:$AX$60,'[2]~Pop Trunc'!AO$2,FALSE)</f>
        <v>0</v>
      </c>
      <c r="AS22" s="233">
        <f>VLOOKUP($A22,'[2]~Pop Trunc'!$A$2:$AX$60,'[2]~Pop Trunc'!AP$2,FALSE)</f>
        <v>0</v>
      </c>
      <c r="AT22" s="233">
        <f>VLOOKUP($A22,'[2]~Pop Trunc'!$A$2:$AX$60,'[2]~Pop Trunc'!AQ$2,FALSE)</f>
        <v>0</v>
      </c>
      <c r="AU22" s="233">
        <f>VLOOKUP($A22,'[2]~Pop Trunc'!$A$2:$AX$60,'[2]~Pop Trunc'!AR$2,FALSE)</f>
        <v>5</v>
      </c>
      <c r="BW22" s="125" t="s">
        <v>394</v>
      </c>
      <c r="BX22" s="126">
        <f t="shared" si="0"/>
        <v>2075</v>
      </c>
      <c r="BY22" s="126">
        <f>'[1]2012 SOTB Population Sheet'!$FA$82</f>
        <v>750</v>
      </c>
      <c r="BZ22" s="126">
        <f>'[1]2012 SOTB Population Sheet'!$FB$82</f>
        <v>1325</v>
      </c>
      <c r="CA22" s="127">
        <f t="shared" si="1"/>
        <v>2320</v>
      </c>
      <c r="CB22" s="126">
        <f>'[1]2012 SOTB Population Sheet'!$CJ$82</f>
        <v>880</v>
      </c>
      <c r="CC22" s="135">
        <f>'[1]2012 SOTB Population Sheet'!$CK$82</f>
        <v>1440</v>
      </c>
      <c r="CD22" s="130">
        <f t="shared" si="2"/>
        <v>0.1180722891566265</v>
      </c>
      <c r="CE22" s="116" t="s">
        <v>643</v>
      </c>
      <c r="CG22" s="130">
        <f t="shared" si="3"/>
        <v>0.17333333333333334</v>
      </c>
      <c r="CI22" s="130">
        <f t="shared" si="4"/>
        <v>8.6792452830188674E-2</v>
      </c>
      <c r="CL22" s="131"/>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row>
    <row r="23" spans="1:114" ht="15" thickBot="1">
      <c r="A23" s="116">
        <v>5903052</v>
      </c>
      <c r="B23" s="116" t="s">
        <v>300</v>
      </c>
      <c r="C23" s="116" t="s">
        <v>289</v>
      </c>
      <c r="D23" s="151" t="s">
        <v>300</v>
      </c>
      <c r="E23" s="152">
        <f>VLOOKUP($A23,'[2]~Pop Trunc'!$A$2:$AX$60,'[2]~Pop Trunc'!C$2,FALSE)</f>
        <v>44.3</v>
      </c>
      <c r="F23" s="152">
        <f>VLOOKUP($A23,'[2]~Pop Trunc'!$A$2:$AX$60,'[2]~Pop Trunc'!D$2,FALSE)</f>
        <v>45.8</v>
      </c>
      <c r="G23" s="152"/>
      <c r="H23" s="152">
        <f>VLOOKUP($A23,'[2]~Pop Trunc'!$A$2:$AX$60,'[2]~Pop Trunc'!E$2,FALSE)</f>
        <v>2260</v>
      </c>
      <c r="I23" s="152">
        <f>VLOOKUP($A23,'[2]~Pop Trunc'!$A$2:$AX$60,'[2]~Pop Trunc'!F$2,FALSE)</f>
        <v>2025</v>
      </c>
      <c r="J23" s="216">
        <f>VLOOKUP($A23,'[2]~Pop Trunc'!$A$2:$AX$60,'[2]~Pop Trunc'!G$2,FALSE)</f>
        <v>120</v>
      </c>
      <c r="K23" s="216">
        <f>VLOOKUP($A23,'[2]~Pop Trunc'!$A$2:$AX$60,'[2]~Pop Trunc'!H$2,FALSE)</f>
        <v>90</v>
      </c>
      <c r="L23" s="216">
        <f>VLOOKUP($A23,'[2]~Pop Trunc'!$A$2:$AX$60,'[2]~Pop Trunc'!I$2,FALSE)</f>
        <v>120</v>
      </c>
      <c r="M23" s="216">
        <f>VLOOKUP($A23,'[2]~Pop Trunc'!$A$2:$AX$60,'[2]~Pop Trunc'!J$2,FALSE)</f>
        <v>95</v>
      </c>
      <c r="N23" s="216">
        <f>VLOOKUP($A23,'[2]~Pop Trunc'!$A$2:$AX$60,'[2]~Pop Trunc'!K$2,FALSE)</f>
        <v>130</v>
      </c>
      <c r="O23" s="216">
        <f>VLOOKUP($A23,'[2]~Pop Trunc'!$A$2:$AX$60,'[2]~Pop Trunc'!L$2,FALSE)</f>
        <v>100</v>
      </c>
      <c r="P23" s="225">
        <f>VLOOKUP($A23,'[2]~Pop Trunc'!$A$2:$AX$60,'[2]~Pop Trunc'!M$2,FALSE)</f>
        <v>120</v>
      </c>
      <c r="Q23" s="225">
        <f>VLOOKUP($A23,'[2]~Pop Trunc'!$A$2:$AX$60,'[2]~Pop Trunc'!N$2,FALSE)</f>
        <v>100</v>
      </c>
      <c r="R23" s="225">
        <f>VLOOKUP($A23,'[2]~Pop Trunc'!$A$2:$AX$60,'[2]~Pop Trunc'!O$2,FALSE)</f>
        <v>95</v>
      </c>
      <c r="S23" s="225">
        <f>VLOOKUP($A23,'[2]~Pop Trunc'!$A$2:$AX$60,'[2]~Pop Trunc'!P$2,FALSE)</f>
        <v>65</v>
      </c>
      <c r="T23" s="225">
        <f>VLOOKUP($A23,'[2]~Pop Trunc'!$A$2:$AX$60,'[2]~Pop Trunc'!Q$2,FALSE)</f>
        <v>70</v>
      </c>
      <c r="U23" s="225">
        <f>VLOOKUP($A23,'[2]~Pop Trunc'!$A$2:$AX$60,'[2]~Pop Trunc'!R$2,FALSE)</f>
        <v>95</v>
      </c>
      <c r="V23" s="225">
        <f>VLOOKUP($A23,'[2]~Pop Trunc'!$A$2:$AX$60,'[2]~Pop Trunc'!S$2,FALSE)</f>
        <v>145</v>
      </c>
      <c r="W23" s="225">
        <f>VLOOKUP($A23,'[2]~Pop Trunc'!$A$2:$AX$60,'[2]~Pop Trunc'!T$2,FALSE)</f>
        <v>145</v>
      </c>
      <c r="X23" s="225">
        <f>VLOOKUP($A23,'[2]~Pop Trunc'!$A$2:$AX$60,'[2]~Pop Trunc'!U$2,FALSE)</f>
        <v>185</v>
      </c>
      <c r="Y23" s="225">
        <f>VLOOKUP($A23,'[2]~Pop Trunc'!$A$2:$AX$60,'[2]~Pop Trunc'!V$2,FALSE)</f>
        <v>140</v>
      </c>
      <c r="Z23" s="225">
        <f>VLOOKUP($A23,'[2]~Pop Trunc'!$A$2:$AX$60,'[2]~Pop Trunc'!W$2,FALSE)</f>
        <v>160</v>
      </c>
      <c r="AA23" s="225">
        <f>VLOOKUP($A23,'[2]~Pop Trunc'!$A$2:$AX$60,'[2]~Pop Trunc'!X$2,FALSE)</f>
        <v>160</v>
      </c>
      <c r="AB23" s="225">
        <f>VLOOKUP($A23,'[2]~Pop Trunc'!$A$2:$AX$60,'[2]~Pop Trunc'!Y$2,FALSE)</f>
        <v>170</v>
      </c>
      <c r="AC23" s="225">
        <f>VLOOKUP($A23,'[2]~Pop Trunc'!$A$2:$AX$60,'[2]~Pop Trunc'!Z$2,FALSE)</f>
        <v>165</v>
      </c>
      <c r="AD23" s="225">
        <f>VLOOKUP($A23,'[2]~Pop Trunc'!$A$2:$AX$60,'[2]~Pop Trunc'!AA$2,FALSE)</f>
        <v>185</v>
      </c>
      <c r="AE23" s="225">
        <f>VLOOKUP($A23,'[2]~Pop Trunc'!$A$2:$AX$60,'[2]~Pop Trunc'!AB$2,FALSE)</f>
        <v>200</v>
      </c>
      <c r="AF23" s="225">
        <f>VLOOKUP($A23,'[2]~Pop Trunc'!$A$2:$AX$60,'[2]~Pop Trunc'!AC$2,FALSE)</f>
        <v>230</v>
      </c>
      <c r="AG23" s="225">
        <f>VLOOKUP($A23,'[2]~Pop Trunc'!$A$2:$AX$60,'[2]~Pop Trunc'!AD$2,FALSE)</f>
        <v>200</v>
      </c>
      <c r="AH23" s="225">
        <f>VLOOKUP($A23,'[2]~Pop Trunc'!$A$2:$AX$60,'[2]~Pop Trunc'!AE$2,FALSE)</f>
        <v>190</v>
      </c>
      <c r="AI23" s="225">
        <f>VLOOKUP($A23,'[2]~Pop Trunc'!$A$2:$AX$60,'[2]~Pop Trunc'!AF$2,FALSE)</f>
        <v>180</v>
      </c>
      <c r="AJ23" s="233">
        <f>VLOOKUP($A23,'[2]~Pop Trunc'!$A$2:$AX$60,'[2]~Pop Trunc'!AG$2,FALSE)</f>
        <v>135</v>
      </c>
      <c r="AK23" s="233">
        <f>VLOOKUP($A23,'[2]~Pop Trunc'!$A$2:$AX$60,'[2]~Pop Trunc'!AH$2,FALSE)</f>
        <v>125</v>
      </c>
      <c r="AL23" s="233">
        <f>VLOOKUP($A23,'[2]~Pop Trunc'!$A$2:$AX$60,'[2]~Pop Trunc'!AI$2,FALSE)</f>
        <v>90</v>
      </c>
      <c r="AM23" s="233">
        <f>VLOOKUP($A23,'[2]~Pop Trunc'!$A$2:$AX$60,'[2]~Pop Trunc'!AJ$2,FALSE)</f>
        <v>80</v>
      </c>
      <c r="AN23" s="233">
        <f>VLOOKUP($A23,'[2]~Pop Trunc'!$A$2:$AX$60,'[2]~Pop Trunc'!AK$2,FALSE)</f>
        <v>55</v>
      </c>
      <c r="AO23" s="233">
        <f>VLOOKUP($A23,'[2]~Pop Trunc'!$A$2:$AX$60,'[2]~Pop Trunc'!AL$2,FALSE)</f>
        <v>40</v>
      </c>
      <c r="AP23" s="233">
        <f>VLOOKUP($A23,'[2]~Pop Trunc'!$A$2:$AX$60,'[2]~Pop Trunc'!AM$2,FALSE)</f>
        <v>30</v>
      </c>
      <c r="AQ23" s="233">
        <f>VLOOKUP($A23,'[2]~Pop Trunc'!$A$2:$AX$60,'[2]~Pop Trunc'!AN$2,FALSE)</f>
        <v>40</v>
      </c>
      <c r="AR23" s="233">
        <f>VLOOKUP($A23,'[2]~Pop Trunc'!$A$2:$AX$60,'[2]~Pop Trunc'!AO$2,FALSE)</f>
        <v>20</v>
      </c>
      <c r="AS23" s="233">
        <f>VLOOKUP($A23,'[2]~Pop Trunc'!$A$2:$AX$60,'[2]~Pop Trunc'!AP$2,FALSE)</f>
        <v>10</v>
      </c>
      <c r="AT23" s="233">
        <f>VLOOKUP($A23,'[2]~Pop Trunc'!$A$2:$AX$60,'[2]~Pop Trunc'!AQ$2,FALSE)</f>
        <v>5</v>
      </c>
      <c r="AU23" s="233">
        <f>VLOOKUP($A23,'[2]~Pop Trunc'!$A$2:$AX$60,'[2]~Pop Trunc'!AR$2,FALSE)</f>
        <v>0</v>
      </c>
      <c r="BW23" s="125" t="s">
        <v>330</v>
      </c>
      <c r="BX23" s="126">
        <f t="shared" si="0"/>
        <v>1045</v>
      </c>
      <c r="BY23" s="126">
        <f>'[1]2012 SOTB Population Sheet'!$FD$82</f>
        <v>320</v>
      </c>
      <c r="BZ23" s="126">
        <f>'[1]2012 SOTB Population Sheet'!$FE$82</f>
        <v>725</v>
      </c>
      <c r="CA23" s="127">
        <f t="shared" si="1"/>
        <v>1100</v>
      </c>
      <c r="CB23" s="126">
        <f>'[1]2012 SOTB Population Sheet'!$CM$82</f>
        <v>345</v>
      </c>
      <c r="CC23" s="135">
        <f>'[1]2012 SOTB Population Sheet'!$CN$82</f>
        <v>755</v>
      </c>
      <c r="CD23" s="130">
        <f t="shared" si="2"/>
        <v>5.2631578947368418E-2</v>
      </c>
      <c r="CE23" s="116" t="s">
        <v>644</v>
      </c>
      <c r="CG23" s="130">
        <f t="shared" si="3"/>
        <v>7.8125E-2</v>
      </c>
      <c r="CI23" s="130">
        <f t="shared" si="4"/>
        <v>4.1379310344827586E-2</v>
      </c>
      <c r="CL23" s="131"/>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row>
    <row r="24" spans="1:114" ht="15" thickBot="1">
      <c r="D24" s="153" t="s">
        <v>26</v>
      </c>
      <c r="E24" s="154">
        <f>AVERAGE(E20:E23)</f>
        <v>51.174999999999997</v>
      </c>
      <c r="F24" s="154">
        <f>AVERAGE(F20:F23)</f>
        <v>50.724999999999994</v>
      </c>
      <c r="G24" s="154">
        <f>AVERAGE(E24:F24)</f>
        <v>50.949999999999996</v>
      </c>
      <c r="H24" s="155">
        <f>SUM(H20:H23)</f>
        <v>2730</v>
      </c>
      <c r="I24" s="155">
        <f t="shared" ref="I24:AU24" si="9">SUM(I20:I23)</f>
        <v>2545</v>
      </c>
      <c r="J24" s="217">
        <f t="shared" si="9"/>
        <v>140</v>
      </c>
      <c r="K24" s="217">
        <f t="shared" si="9"/>
        <v>105</v>
      </c>
      <c r="L24" s="217">
        <f t="shared" si="9"/>
        <v>130</v>
      </c>
      <c r="M24" s="217">
        <f t="shared" si="9"/>
        <v>115</v>
      </c>
      <c r="N24" s="217">
        <f t="shared" si="9"/>
        <v>150</v>
      </c>
      <c r="O24" s="217">
        <f t="shared" si="9"/>
        <v>125</v>
      </c>
      <c r="P24" s="226">
        <f t="shared" si="9"/>
        <v>135</v>
      </c>
      <c r="Q24" s="226">
        <f t="shared" si="9"/>
        <v>130</v>
      </c>
      <c r="R24" s="226">
        <f t="shared" si="9"/>
        <v>115</v>
      </c>
      <c r="S24" s="226">
        <f t="shared" si="9"/>
        <v>70</v>
      </c>
      <c r="T24" s="226">
        <f t="shared" si="9"/>
        <v>80</v>
      </c>
      <c r="U24" s="226">
        <f t="shared" si="9"/>
        <v>105</v>
      </c>
      <c r="V24" s="226">
        <f t="shared" si="9"/>
        <v>160</v>
      </c>
      <c r="W24" s="226">
        <f t="shared" si="9"/>
        <v>165</v>
      </c>
      <c r="X24" s="226">
        <f t="shared" si="9"/>
        <v>210</v>
      </c>
      <c r="Y24" s="226">
        <f t="shared" si="9"/>
        <v>155</v>
      </c>
      <c r="Z24" s="226">
        <f t="shared" si="9"/>
        <v>170</v>
      </c>
      <c r="AA24" s="226">
        <f t="shared" si="9"/>
        <v>175</v>
      </c>
      <c r="AB24" s="226">
        <f t="shared" si="9"/>
        <v>205</v>
      </c>
      <c r="AC24" s="226">
        <f t="shared" si="9"/>
        <v>205</v>
      </c>
      <c r="AD24" s="226">
        <f t="shared" si="9"/>
        <v>235</v>
      </c>
      <c r="AE24" s="226">
        <f t="shared" si="9"/>
        <v>265</v>
      </c>
      <c r="AF24" s="226">
        <f t="shared" si="9"/>
        <v>275</v>
      </c>
      <c r="AG24" s="226">
        <f t="shared" si="9"/>
        <v>260</v>
      </c>
      <c r="AH24" s="226">
        <f t="shared" si="9"/>
        <v>250</v>
      </c>
      <c r="AI24" s="226">
        <f t="shared" si="9"/>
        <v>245</v>
      </c>
      <c r="AJ24" s="234">
        <f t="shared" si="9"/>
        <v>180</v>
      </c>
      <c r="AK24" s="234">
        <f t="shared" si="9"/>
        <v>170</v>
      </c>
      <c r="AL24" s="234">
        <f t="shared" si="9"/>
        <v>115</v>
      </c>
      <c r="AM24" s="234">
        <f t="shared" si="9"/>
        <v>105</v>
      </c>
      <c r="AN24" s="234">
        <f t="shared" si="9"/>
        <v>80</v>
      </c>
      <c r="AO24" s="234">
        <f t="shared" si="9"/>
        <v>60</v>
      </c>
      <c r="AP24" s="234">
        <f t="shared" si="9"/>
        <v>45</v>
      </c>
      <c r="AQ24" s="234">
        <f t="shared" si="9"/>
        <v>50</v>
      </c>
      <c r="AR24" s="234">
        <f t="shared" si="9"/>
        <v>30</v>
      </c>
      <c r="AS24" s="234">
        <f t="shared" si="9"/>
        <v>20</v>
      </c>
      <c r="AT24" s="234">
        <f t="shared" si="9"/>
        <v>10</v>
      </c>
      <c r="AU24" s="235">
        <f t="shared" si="9"/>
        <v>20</v>
      </c>
      <c r="BW24" s="262" t="s">
        <v>79</v>
      </c>
      <c r="BX24" s="262"/>
      <c r="BY24" s="262"/>
      <c r="BZ24" s="262"/>
      <c r="CA24" s="262"/>
      <c r="CB24" s="262"/>
      <c r="CC24" s="262"/>
      <c r="CD24" s="262"/>
      <c r="CE24" s="262"/>
      <c r="CF24" s="262"/>
      <c r="CG24" s="262"/>
      <c r="CH24" s="262"/>
      <c r="CI24" s="262"/>
      <c r="CL24" s="131"/>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row>
    <row r="25" spans="1:114">
      <c r="A25" s="116">
        <v>5903050</v>
      </c>
      <c r="B25" s="116" t="s">
        <v>38</v>
      </c>
      <c r="C25" s="116" t="s">
        <v>295</v>
      </c>
      <c r="D25" s="151" t="s">
        <v>38</v>
      </c>
      <c r="E25" s="152">
        <f>VLOOKUP($A25,'[2]~Pop Trunc'!$A$2:$AX$60,'[2]~Pop Trunc'!C$2,FALSE)</f>
        <v>50.9</v>
      </c>
      <c r="F25" s="152">
        <f>VLOOKUP($A25,'[2]~Pop Trunc'!$A$2:$AX$60,'[2]~Pop Trunc'!D$2,FALSE)</f>
        <v>50.5</v>
      </c>
      <c r="G25" s="152"/>
      <c r="H25" s="152">
        <f>VLOOKUP($A25,'[2]~Pop Trunc'!$A$2:$AX$60,'[2]~Pop Trunc'!E$2,FALSE)</f>
        <v>750</v>
      </c>
      <c r="I25" s="152">
        <f>VLOOKUP($A25,'[2]~Pop Trunc'!$A$2:$AX$60,'[2]~Pop Trunc'!F$2,FALSE)</f>
        <v>815</v>
      </c>
      <c r="J25" s="216">
        <f>VLOOKUP($A25,'[2]~Pop Trunc'!$A$2:$AX$60,'[2]~Pop Trunc'!G$2,FALSE)</f>
        <v>20</v>
      </c>
      <c r="K25" s="216">
        <f>VLOOKUP($A25,'[2]~Pop Trunc'!$A$2:$AX$60,'[2]~Pop Trunc'!H$2,FALSE)</f>
        <v>25</v>
      </c>
      <c r="L25" s="216">
        <f>VLOOKUP($A25,'[2]~Pop Trunc'!$A$2:$AX$60,'[2]~Pop Trunc'!I$2,FALSE)</f>
        <v>30</v>
      </c>
      <c r="M25" s="216">
        <f>VLOOKUP($A25,'[2]~Pop Trunc'!$A$2:$AX$60,'[2]~Pop Trunc'!J$2,FALSE)</f>
        <v>35</v>
      </c>
      <c r="N25" s="216">
        <f>VLOOKUP($A25,'[2]~Pop Trunc'!$A$2:$AX$60,'[2]~Pop Trunc'!K$2,FALSE)</f>
        <v>50</v>
      </c>
      <c r="O25" s="216">
        <f>VLOOKUP($A25,'[2]~Pop Trunc'!$A$2:$AX$60,'[2]~Pop Trunc'!L$2,FALSE)</f>
        <v>45</v>
      </c>
      <c r="P25" s="225">
        <f>VLOOKUP($A25,'[2]~Pop Trunc'!$A$2:$AX$60,'[2]~Pop Trunc'!M$2,FALSE)</f>
        <v>45</v>
      </c>
      <c r="Q25" s="225">
        <f>VLOOKUP($A25,'[2]~Pop Trunc'!$A$2:$AX$60,'[2]~Pop Trunc'!N$2,FALSE)</f>
        <v>50</v>
      </c>
      <c r="R25" s="225">
        <f>VLOOKUP($A25,'[2]~Pop Trunc'!$A$2:$AX$60,'[2]~Pop Trunc'!O$2,FALSE)</f>
        <v>30</v>
      </c>
      <c r="S25" s="225">
        <f>VLOOKUP($A25,'[2]~Pop Trunc'!$A$2:$AX$60,'[2]~Pop Trunc'!P$2,FALSE)</f>
        <v>30</v>
      </c>
      <c r="T25" s="225">
        <f>VLOOKUP($A25,'[2]~Pop Trunc'!$A$2:$AX$60,'[2]~Pop Trunc'!Q$2,FALSE)</f>
        <v>25</v>
      </c>
      <c r="U25" s="225">
        <f>VLOOKUP($A25,'[2]~Pop Trunc'!$A$2:$AX$60,'[2]~Pop Trunc'!R$2,FALSE)</f>
        <v>20</v>
      </c>
      <c r="V25" s="225">
        <f>VLOOKUP($A25,'[2]~Pop Trunc'!$A$2:$AX$60,'[2]~Pop Trunc'!S$2,FALSE)</f>
        <v>30</v>
      </c>
      <c r="W25" s="225">
        <f>VLOOKUP($A25,'[2]~Pop Trunc'!$A$2:$AX$60,'[2]~Pop Trunc'!T$2,FALSE)</f>
        <v>40</v>
      </c>
      <c r="X25" s="225">
        <f>VLOOKUP($A25,'[2]~Pop Trunc'!$A$2:$AX$60,'[2]~Pop Trunc'!U$2,FALSE)</f>
        <v>25</v>
      </c>
      <c r="Y25" s="225">
        <f>VLOOKUP($A25,'[2]~Pop Trunc'!$A$2:$AX$60,'[2]~Pop Trunc'!V$2,FALSE)</f>
        <v>40</v>
      </c>
      <c r="Z25" s="225">
        <f>VLOOKUP($A25,'[2]~Pop Trunc'!$A$2:$AX$60,'[2]~Pop Trunc'!W$2,FALSE)</f>
        <v>60</v>
      </c>
      <c r="AA25" s="225">
        <f>VLOOKUP($A25,'[2]~Pop Trunc'!$A$2:$AX$60,'[2]~Pop Trunc'!X$2,FALSE)</f>
        <v>45</v>
      </c>
      <c r="AB25" s="225">
        <f>VLOOKUP($A25,'[2]~Pop Trunc'!$A$2:$AX$60,'[2]~Pop Trunc'!Y$2,FALSE)</f>
        <v>45</v>
      </c>
      <c r="AC25" s="225">
        <f>VLOOKUP($A25,'[2]~Pop Trunc'!$A$2:$AX$60,'[2]~Pop Trunc'!Z$2,FALSE)</f>
        <v>60</v>
      </c>
      <c r="AD25" s="225">
        <f>VLOOKUP($A25,'[2]~Pop Trunc'!$A$2:$AX$60,'[2]~Pop Trunc'!AA$2,FALSE)</f>
        <v>50</v>
      </c>
      <c r="AE25" s="225">
        <f>VLOOKUP($A25,'[2]~Pop Trunc'!$A$2:$AX$60,'[2]~Pop Trunc'!AB$2,FALSE)</f>
        <v>70</v>
      </c>
      <c r="AF25" s="225">
        <f>VLOOKUP($A25,'[2]~Pop Trunc'!$A$2:$AX$60,'[2]~Pop Trunc'!AC$2,FALSE)</f>
        <v>75</v>
      </c>
      <c r="AG25" s="225">
        <f>VLOOKUP($A25,'[2]~Pop Trunc'!$A$2:$AX$60,'[2]~Pop Trunc'!AD$2,FALSE)</f>
        <v>75</v>
      </c>
      <c r="AH25" s="225">
        <f>VLOOKUP($A25,'[2]~Pop Trunc'!$A$2:$AX$60,'[2]~Pop Trunc'!AE$2,FALSE)</f>
        <v>70</v>
      </c>
      <c r="AI25" s="225">
        <f>VLOOKUP($A25,'[2]~Pop Trunc'!$A$2:$AX$60,'[2]~Pop Trunc'!AF$2,FALSE)</f>
        <v>80</v>
      </c>
      <c r="AJ25" s="233">
        <f>VLOOKUP($A25,'[2]~Pop Trunc'!$A$2:$AX$60,'[2]~Pop Trunc'!AG$2,FALSE)</f>
        <v>55</v>
      </c>
      <c r="AK25" s="233">
        <f>VLOOKUP($A25,'[2]~Pop Trunc'!$A$2:$AX$60,'[2]~Pop Trunc'!AH$2,FALSE)</f>
        <v>55</v>
      </c>
      <c r="AL25" s="233">
        <f>VLOOKUP($A25,'[2]~Pop Trunc'!$A$2:$AX$60,'[2]~Pop Trunc'!AI$2,FALSE)</f>
        <v>50</v>
      </c>
      <c r="AM25" s="233">
        <f>VLOOKUP($A25,'[2]~Pop Trunc'!$A$2:$AX$60,'[2]~Pop Trunc'!AJ$2,FALSE)</f>
        <v>50</v>
      </c>
      <c r="AN25" s="233">
        <f>VLOOKUP($A25,'[2]~Pop Trunc'!$A$2:$AX$60,'[2]~Pop Trunc'!AK$2,FALSE)</f>
        <v>35</v>
      </c>
      <c r="AO25" s="233">
        <f>VLOOKUP($A25,'[2]~Pop Trunc'!$A$2:$AX$60,'[2]~Pop Trunc'!AL$2,FALSE)</f>
        <v>30</v>
      </c>
      <c r="AP25" s="233">
        <f>VLOOKUP($A25,'[2]~Pop Trunc'!$A$2:$AX$60,'[2]~Pop Trunc'!AM$2,FALSE)</f>
        <v>30</v>
      </c>
      <c r="AQ25" s="233">
        <f>VLOOKUP($A25,'[2]~Pop Trunc'!$A$2:$AX$60,'[2]~Pop Trunc'!AN$2,FALSE)</f>
        <v>25</v>
      </c>
      <c r="AR25" s="233">
        <f>VLOOKUP($A25,'[2]~Pop Trunc'!$A$2:$AX$60,'[2]~Pop Trunc'!AO$2,FALSE)</f>
        <v>10</v>
      </c>
      <c r="AS25" s="233">
        <f>VLOOKUP($A25,'[2]~Pop Trunc'!$A$2:$AX$60,'[2]~Pop Trunc'!AP$2,FALSE)</f>
        <v>25</v>
      </c>
      <c r="AT25" s="233">
        <f>VLOOKUP($A25,'[2]~Pop Trunc'!$A$2:$AX$60,'[2]~Pop Trunc'!AQ$2,FALSE)</f>
        <v>0</v>
      </c>
      <c r="AU25" s="233">
        <f>VLOOKUP($A25,'[2]~Pop Trunc'!$A$2:$AX$60,'[2]~Pop Trunc'!AR$2,FALSE)</f>
        <v>15</v>
      </c>
      <c r="BW25" s="125"/>
      <c r="BX25" s="126"/>
      <c r="BY25" s="126"/>
      <c r="BZ25" s="126"/>
      <c r="CA25" s="128">
        <f>SUM(CA4:CA23)</f>
        <v>161405</v>
      </c>
      <c r="CB25" s="126"/>
      <c r="CC25" s="126"/>
      <c r="CD25" s="130">
        <f>CG25/CA25</f>
        <v>0.21043338186549362</v>
      </c>
      <c r="CG25" s="136">
        <f>SUM(CA4:CA7)</f>
        <v>33965</v>
      </c>
      <c r="CI25" s="116" t="s">
        <v>590</v>
      </c>
      <c r="CL25" s="131"/>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row>
    <row r="26" spans="1:114" ht="15" thickBot="1">
      <c r="A26" s="116">
        <v>5903060</v>
      </c>
      <c r="B26" s="116" t="s">
        <v>301</v>
      </c>
      <c r="C26" s="116" t="s">
        <v>289</v>
      </c>
      <c r="D26" s="151" t="s">
        <v>301</v>
      </c>
      <c r="E26" s="152">
        <f>VLOOKUP($A26,'[2]~Pop Trunc'!$A$2:$AX$60,'[2]~Pop Trunc'!C$2,FALSE)</f>
        <v>55.3</v>
      </c>
      <c r="F26" s="152">
        <f>VLOOKUP($A26,'[2]~Pop Trunc'!$A$2:$AX$60,'[2]~Pop Trunc'!D$2,FALSE)</f>
        <v>54.7</v>
      </c>
      <c r="G26" s="152"/>
      <c r="H26" s="152">
        <f>VLOOKUP($A26,'[2]~Pop Trunc'!$A$2:$AX$60,'[2]~Pop Trunc'!E$2,FALSE)</f>
        <v>900</v>
      </c>
      <c r="I26" s="152">
        <f>VLOOKUP($A26,'[2]~Pop Trunc'!$A$2:$AX$60,'[2]~Pop Trunc'!F$2,FALSE)</f>
        <v>860</v>
      </c>
      <c r="J26" s="216">
        <f>VLOOKUP($A26,'[2]~Pop Trunc'!$A$2:$AX$60,'[2]~Pop Trunc'!G$2,FALSE)</f>
        <v>35</v>
      </c>
      <c r="K26" s="216">
        <f>VLOOKUP($A26,'[2]~Pop Trunc'!$A$2:$AX$60,'[2]~Pop Trunc'!H$2,FALSE)</f>
        <v>15</v>
      </c>
      <c r="L26" s="216">
        <f>VLOOKUP($A26,'[2]~Pop Trunc'!$A$2:$AX$60,'[2]~Pop Trunc'!I$2,FALSE)</f>
        <v>25</v>
      </c>
      <c r="M26" s="216">
        <f>VLOOKUP($A26,'[2]~Pop Trunc'!$A$2:$AX$60,'[2]~Pop Trunc'!J$2,FALSE)</f>
        <v>35</v>
      </c>
      <c r="N26" s="216">
        <f>VLOOKUP($A26,'[2]~Pop Trunc'!$A$2:$AX$60,'[2]~Pop Trunc'!K$2,FALSE)</f>
        <v>30</v>
      </c>
      <c r="O26" s="216">
        <f>VLOOKUP($A26,'[2]~Pop Trunc'!$A$2:$AX$60,'[2]~Pop Trunc'!L$2,FALSE)</f>
        <v>35</v>
      </c>
      <c r="P26" s="225">
        <f>VLOOKUP($A26,'[2]~Pop Trunc'!$A$2:$AX$60,'[2]~Pop Trunc'!M$2,FALSE)</f>
        <v>50</v>
      </c>
      <c r="Q26" s="225">
        <f>VLOOKUP($A26,'[2]~Pop Trunc'!$A$2:$AX$60,'[2]~Pop Trunc'!N$2,FALSE)</f>
        <v>50</v>
      </c>
      <c r="R26" s="225">
        <f>VLOOKUP($A26,'[2]~Pop Trunc'!$A$2:$AX$60,'[2]~Pop Trunc'!O$2,FALSE)</f>
        <v>25</v>
      </c>
      <c r="S26" s="225">
        <f>VLOOKUP($A26,'[2]~Pop Trunc'!$A$2:$AX$60,'[2]~Pop Trunc'!P$2,FALSE)</f>
        <v>15</v>
      </c>
      <c r="T26" s="225">
        <f>VLOOKUP($A26,'[2]~Pop Trunc'!$A$2:$AX$60,'[2]~Pop Trunc'!Q$2,FALSE)</f>
        <v>25</v>
      </c>
      <c r="U26" s="225">
        <f>VLOOKUP($A26,'[2]~Pop Trunc'!$A$2:$AX$60,'[2]~Pop Trunc'!R$2,FALSE)</f>
        <v>20</v>
      </c>
      <c r="V26" s="225">
        <f>VLOOKUP($A26,'[2]~Pop Trunc'!$A$2:$AX$60,'[2]~Pop Trunc'!S$2,FALSE)</f>
        <v>30</v>
      </c>
      <c r="W26" s="225">
        <f>VLOOKUP($A26,'[2]~Pop Trunc'!$A$2:$AX$60,'[2]~Pop Trunc'!T$2,FALSE)</f>
        <v>25</v>
      </c>
      <c r="X26" s="225">
        <f>VLOOKUP($A26,'[2]~Pop Trunc'!$A$2:$AX$60,'[2]~Pop Trunc'!U$2,FALSE)</f>
        <v>25</v>
      </c>
      <c r="Y26" s="225">
        <f>VLOOKUP($A26,'[2]~Pop Trunc'!$A$2:$AX$60,'[2]~Pop Trunc'!V$2,FALSE)</f>
        <v>30</v>
      </c>
      <c r="Z26" s="225">
        <f>VLOOKUP($A26,'[2]~Pop Trunc'!$A$2:$AX$60,'[2]~Pop Trunc'!W$2,FALSE)</f>
        <v>50</v>
      </c>
      <c r="AA26" s="225">
        <f>VLOOKUP($A26,'[2]~Pop Trunc'!$A$2:$AX$60,'[2]~Pop Trunc'!X$2,FALSE)</f>
        <v>55</v>
      </c>
      <c r="AB26" s="225">
        <f>VLOOKUP($A26,'[2]~Pop Trunc'!$A$2:$AX$60,'[2]~Pop Trunc'!Y$2,FALSE)</f>
        <v>60</v>
      </c>
      <c r="AC26" s="225">
        <f>VLOOKUP($A26,'[2]~Pop Trunc'!$A$2:$AX$60,'[2]~Pop Trunc'!Z$2,FALSE)</f>
        <v>75</v>
      </c>
      <c r="AD26" s="225">
        <f>VLOOKUP($A26,'[2]~Pop Trunc'!$A$2:$AX$60,'[2]~Pop Trunc'!AA$2,FALSE)</f>
        <v>90</v>
      </c>
      <c r="AE26" s="225">
        <f>VLOOKUP($A26,'[2]~Pop Trunc'!$A$2:$AX$60,'[2]~Pop Trunc'!AB$2,FALSE)</f>
        <v>75</v>
      </c>
      <c r="AF26" s="225">
        <f>VLOOKUP($A26,'[2]~Pop Trunc'!$A$2:$AX$60,'[2]~Pop Trunc'!AC$2,FALSE)</f>
        <v>120</v>
      </c>
      <c r="AG26" s="225">
        <f>VLOOKUP($A26,'[2]~Pop Trunc'!$A$2:$AX$60,'[2]~Pop Trunc'!AD$2,FALSE)</f>
        <v>130</v>
      </c>
      <c r="AH26" s="225">
        <f>VLOOKUP($A26,'[2]~Pop Trunc'!$A$2:$AX$60,'[2]~Pop Trunc'!AE$2,FALSE)</f>
        <v>125</v>
      </c>
      <c r="AI26" s="225">
        <f>VLOOKUP($A26,'[2]~Pop Trunc'!$A$2:$AX$60,'[2]~Pop Trunc'!AF$2,FALSE)</f>
        <v>110</v>
      </c>
      <c r="AJ26" s="233">
        <f>VLOOKUP($A26,'[2]~Pop Trunc'!$A$2:$AX$60,'[2]~Pop Trunc'!AG$2,FALSE)</f>
        <v>90</v>
      </c>
      <c r="AK26" s="233">
        <f>VLOOKUP($A26,'[2]~Pop Trunc'!$A$2:$AX$60,'[2]~Pop Trunc'!AH$2,FALSE)</f>
        <v>70</v>
      </c>
      <c r="AL26" s="233">
        <f>VLOOKUP($A26,'[2]~Pop Trunc'!$A$2:$AX$60,'[2]~Pop Trunc'!AI$2,FALSE)</f>
        <v>55</v>
      </c>
      <c r="AM26" s="233">
        <f>VLOOKUP($A26,'[2]~Pop Trunc'!$A$2:$AX$60,'[2]~Pop Trunc'!AJ$2,FALSE)</f>
        <v>50</v>
      </c>
      <c r="AN26" s="233">
        <f>VLOOKUP($A26,'[2]~Pop Trunc'!$A$2:$AX$60,'[2]~Pop Trunc'!AK$2,FALSE)</f>
        <v>35</v>
      </c>
      <c r="AO26" s="233">
        <f>VLOOKUP($A26,'[2]~Pop Trunc'!$A$2:$AX$60,'[2]~Pop Trunc'!AL$2,FALSE)</f>
        <v>25</v>
      </c>
      <c r="AP26" s="233">
        <f>VLOOKUP($A26,'[2]~Pop Trunc'!$A$2:$AX$60,'[2]~Pop Trunc'!AM$2,FALSE)</f>
        <v>25</v>
      </c>
      <c r="AQ26" s="233">
        <f>VLOOKUP($A26,'[2]~Pop Trunc'!$A$2:$AX$60,'[2]~Pop Trunc'!AN$2,FALSE)</f>
        <v>25</v>
      </c>
      <c r="AR26" s="233">
        <f>VLOOKUP($A26,'[2]~Pop Trunc'!$A$2:$AX$60,'[2]~Pop Trunc'!AO$2,FALSE)</f>
        <v>5</v>
      </c>
      <c r="AS26" s="233">
        <f>VLOOKUP($A26,'[2]~Pop Trunc'!$A$2:$AX$60,'[2]~Pop Trunc'!AP$2,FALSE)</f>
        <v>10</v>
      </c>
      <c r="AT26" s="233">
        <f>VLOOKUP($A26,'[2]~Pop Trunc'!$A$2:$AX$60,'[2]~Pop Trunc'!AQ$2,FALSE)</f>
        <v>0</v>
      </c>
      <c r="AU26" s="233">
        <f>VLOOKUP($A26,'[2]~Pop Trunc'!$A$2:$AX$60,'[2]~Pop Trunc'!AR$2,FALSE)</f>
        <v>0</v>
      </c>
      <c r="BW26" s="125"/>
      <c r="BX26" s="126"/>
      <c r="BY26" s="126"/>
      <c r="BZ26" s="126"/>
      <c r="CA26" s="126"/>
      <c r="CB26" s="126"/>
      <c r="CC26" s="126"/>
      <c r="CD26" s="130">
        <f>CG26/CA25</f>
        <v>0.26421114587528266</v>
      </c>
      <c r="CG26" s="136">
        <f>SUM(CA17:CA23)</f>
        <v>42645</v>
      </c>
      <c r="CI26" s="116" t="s">
        <v>589</v>
      </c>
      <c r="CL26" s="131"/>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row>
    <row r="27" spans="1:114" ht="15" thickBot="1">
      <c r="D27" s="153" t="s">
        <v>22</v>
      </c>
      <c r="E27" s="155">
        <f>AVERAGE(E25:E26)</f>
        <v>53.099999999999994</v>
      </c>
      <c r="F27" s="155">
        <f>AVERAGE(F25:F26)</f>
        <v>52.6</v>
      </c>
      <c r="G27" s="154">
        <f>AVERAGE(E27:F27)</f>
        <v>52.849999999999994</v>
      </c>
      <c r="H27" s="158">
        <f>SUM(H25:H26)</f>
        <v>1650</v>
      </c>
      <c r="I27" s="158">
        <f t="shared" ref="I27:AU27" si="10">SUM(I25:I26)</f>
        <v>1675</v>
      </c>
      <c r="J27" s="218">
        <f t="shared" si="10"/>
        <v>55</v>
      </c>
      <c r="K27" s="218">
        <f t="shared" si="10"/>
        <v>40</v>
      </c>
      <c r="L27" s="218">
        <f t="shared" si="10"/>
        <v>55</v>
      </c>
      <c r="M27" s="218">
        <f t="shared" si="10"/>
        <v>70</v>
      </c>
      <c r="N27" s="218">
        <f t="shared" si="10"/>
        <v>80</v>
      </c>
      <c r="O27" s="218">
        <f t="shared" si="10"/>
        <v>80</v>
      </c>
      <c r="P27" s="227">
        <f t="shared" si="10"/>
        <v>95</v>
      </c>
      <c r="Q27" s="227">
        <f t="shared" si="10"/>
        <v>100</v>
      </c>
      <c r="R27" s="227">
        <f t="shared" si="10"/>
        <v>55</v>
      </c>
      <c r="S27" s="227">
        <f t="shared" si="10"/>
        <v>45</v>
      </c>
      <c r="T27" s="227">
        <f t="shared" si="10"/>
        <v>50</v>
      </c>
      <c r="U27" s="227">
        <f t="shared" si="10"/>
        <v>40</v>
      </c>
      <c r="V27" s="227">
        <f t="shared" si="10"/>
        <v>60</v>
      </c>
      <c r="W27" s="227">
        <f t="shared" si="10"/>
        <v>65</v>
      </c>
      <c r="X27" s="227">
        <f t="shared" si="10"/>
        <v>50</v>
      </c>
      <c r="Y27" s="227">
        <f t="shared" si="10"/>
        <v>70</v>
      </c>
      <c r="Z27" s="227">
        <f t="shared" si="10"/>
        <v>110</v>
      </c>
      <c r="AA27" s="227">
        <f t="shared" si="10"/>
        <v>100</v>
      </c>
      <c r="AB27" s="227">
        <f t="shared" si="10"/>
        <v>105</v>
      </c>
      <c r="AC27" s="227">
        <f t="shared" si="10"/>
        <v>135</v>
      </c>
      <c r="AD27" s="227">
        <f t="shared" si="10"/>
        <v>140</v>
      </c>
      <c r="AE27" s="227">
        <f t="shared" si="10"/>
        <v>145</v>
      </c>
      <c r="AF27" s="227">
        <f t="shared" si="10"/>
        <v>195</v>
      </c>
      <c r="AG27" s="227">
        <f t="shared" si="10"/>
        <v>205</v>
      </c>
      <c r="AH27" s="227">
        <f t="shared" si="10"/>
        <v>195</v>
      </c>
      <c r="AI27" s="227">
        <f t="shared" si="10"/>
        <v>190</v>
      </c>
      <c r="AJ27" s="236">
        <f t="shared" si="10"/>
        <v>145</v>
      </c>
      <c r="AK27" s="236">
        <f t="shared" si="10"/>
        <v>125</v>
      </c>
      <c r="AL27" s="236">
        <f t="shared" si="10"/>
        <v>105</v>
      </c>
      <c r="AM27" s="236">
        <f t="shared" si="10"/>
        <v>100</v>
      </c>
      <c r="AN27" s="236">
        <f t="shared" si="10"/>
        <v>70</v>
      </c>
      <c r="AO27" s="236">
        <f t="shared" si="10"/>
        <v>55</v>
      </c>
      <c r="AP27" s="236">
        <f t="shared" si="10"/>
        <v>55</v>
      </c>
      <c r="AQ27" s="236">
        <f t="shared" si="10"/>
        <v>50</v>
      </c>
      <c r="AR27" s="236">
        <f t="shared" si="10"/>
        <v>15</v>
      </c>
      <c r="AS27" s="236">
        <f t="shared" si="10"/>
        <v>35</v>
      </c>
      <c r="AT27" s="236">
        <f t="shared" si="10"/>
        <v>0</v>
      </c>
      <c r="AU27" s="237">
        <f t="shared" si="10"/>
        <v>15</v>
      </c>
      <c r="BW27" s="125"/>
      <c r="BX27" s="126"/>
      <c r="BY27" s="126"/>
      <c r="BZ27" s="126"/>
      <c r="CA27" s="126"/>
      <c r="CB27" s="126"/>
      <c r="CC27" s="126"/>
      <c r="CL27" s="131"/>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row>
    <row r="28" spans="1:114">
      <c r="A28" s="116">
        <v>5905014</v>
      </c>
      <c r="B28" s="116" t="s">
        <v>47</v>
      </c>
      <c r="C28" s="116" t="s">
        <v>286</v>
      </c>
      <c r="D28" s="151" t="s">
        <v>47</v>
      </c>
      <c r="E28" s="152">
        <f>VLOOKUP($A28,'[2]~Pop Trunc'!$A$2:$AX$60,'[2]~Pop Trunc'!C$2,FALSE)</f>
        <v>48.5</v>
      </c>
      <c r="F28" s="152">
        <f>VLOOKUP($A28,'[2]~Pop Trunc'!$A$2:$AX$60,'[2]~Pop Trunc'!D$2,FALSE)</f>
        <v>51</v>
      </c>
      <c r="G28" s="152"/>
      <c r="H28" s="152">
        <f>VLOOKUP($A28,'[2]~Pop Trunc'!$A$2:$AX$60,'[2]~Pop Trunc'!E$2,FALSE)</f>
        <v>3615</v>
      </c>
      <c r="I28" s="152">
        <f>VLOOKUP($A28,'[2]~Pop Trunc'!$A$2:$AX$60,'[2]~Pop Trunc'!F$2,FALSE)</f>
        <v>4065</v>
      </c>
      <c r="J28" s="216">
        <f>VLOOKUP($A28,'[2]~Pop Trunc'!$A$2:$AX$60,'[2]~Pop Trunc'!G$2,FALSE)</f>
        <v>175</v>
      </c>
      <c r="K28" s="216">
        <f>VLOOKUP($A28,'[2]~Pop Trunc'!$A$2:$AX$60,'[2]~Pop Trunc'!H$2,FALSE)</f>
        <v>170</v>
      </c>
      <c r="L28" s="216">
        <f>VLOOKUP($A28,'[2]~Pop Trunc'!$A$2:$AX$60,'[2]~Pop Trunc'!I$2,FALSE)</f>
        <v>165</v>
      </c>
      <c r="M28" s="216">
        <f>VLOOKUP($A28,'[2]~Pop Trunc'!$A$2:$AX$60,'[2]~Pop Trunc'!J$2,FALSE)</f>
        <v>170</v>
      </c>
      <c r="N28" s="216">
        <f>VLOOKUP($A28,'[2]~Pop Trunc'!$A$2:$AX$60,'[2]~Pop Trunc'!K$2,FALSE)</f>
        <v>175</v>
      </c>
      <c r="O28" s="216">
        <f>VLOOKUP($A28,'[2]~Pop Trunc'!$A$2:$AX$60,'[2]~Pop Trunc'!L$2,FALSE)</f>
        <v>150</v>
      </c>
      <c r="P28" s="225">
        <f>VLOOKUP($A28,'[2]~Pop Trunc'!$A$2:$AX$60,'[2]~Pop Trunc'!M$2,FALSE)</f>
        <v>240</v>
      </c>
      <c r="Q28" s="225">
        <f>VLOOKUP($A28,'[2]~Pop Trunc'!$A$2:$AX$60,'[2]~Pop Trunc'!N$2,FALSE)</f>
        <v>210</v>
      </c>
      <c r="R28" s="225">
        <f>VLOOKUP($A28,'[2]~Pop Trunc'!$A$2:$AX$60,'[2]~Pop Trunc'!O$2,FALSE)</f>
        <v>180</v>
      </c>
      <c r="S28" s="225">
        <f>VLOOKUP($A28,'[2]~Pop Trunc'!$A$2:$AX$60,'[2]~Pop Trunc'!P$2,FALSE)</f>
        <v>205</v>
      </c>
      <c r="T28" s="225">
        <f>VLOOKUP($A28,'[2]~Pop Trunc'!$A$2:$AX$60,'[2]~Pop Trunc'!Q$2,FALSE)</f>
        <v>185</v>
      </c>
      <c r="U28" s="225">
        <f>VLOOKUP($A28,'[2]~Pop Trunc'!$A$2:$AX$60,'[2]~Pop Trunc'!R$2,FALSE)</f>
        <v>195</v>
      </c>
      <c r="V28" s="225">
        <f>VLOOKUP($A28,'[2]~Pop Trunc'!$A$2:$AX$60,'[2]~Pop Trunc'!S$2,FALSE)</f>
        <v>165</v>
      </c>
      <c r="W28" s="225">
        <f>VLOOKUP($A28,'[2]~Pop Trunc'!$A$2:$AX$60,'[2]~Pop Trunc'!T$2,FALSE)</f>
        <v>170</v>
      </c>
      <c r="X28" s="225">
        <f>VLOOKUP($A28,'[2]~Pop Trunc'!$A$2:$AX$60,'[2]~Pop Trunc'!U$2,FALSE)</f>
        <v>190</v>
      </c>
      <c r="Y28" s="225">
        <f>VLOOKUP($A28,'[2]~Pop Trunc'!$A$2:$AX$60,'[2]~Pop Trunc'!V$2,FALSE)</f>
        <v>195</v>
      </c>
      <c r="Z28" s="225">
        <f>VLOOKUP($A28,'[2]~Pop Trunc'!$A$2:$AX$60,'[2]~Pop Trunc'!W$2,FALSE)</f>
        <v>180</v>
      </c>
      <c r="AA28" s="225">
        <f>VLOOKUP($A28,'[2]~Pop Trunc'!$A$2:$AX$60,'[2]~Pop Trunc'!X$2,FALSE)</f>
        <v>220</v>
      </c>
      <c r="AB28" s="225">
        <f>VLOOKUP($A28,'[2]~Pop Trunc'!$A$2:$AX$60,'[2]~Pop Trunc'!Y$2,FALSE)</f>
        <v>240</v>
      </c>
      <c r="AC28" s="225">
        <f>VLOOKUP($A28,'[2]~Pop Trunc'!$A$2:$AX$60,'[2]~Pop Trunc'!Z$2,FALSE)</f>
        <v>295</v>
      </c>
      <c r="AD28" s="225">
        <f>VLOOKUP($A28,'[2]~Pop Trunc'!$A$2:$AX$60,'[2]~Pop Trunc'!AA$2,FALSE)</f>
        <v>340</v>
      </c>
      <c r="AE28" s="225">
        <f>VLOOKUP($A28,'[2]~Pop Trunc'!$A$2:$AX$60,'[2]~Pop Trunc'!AB$2,FALSE)</f>
        <v>315</v>
      </c>
      <c r="AF28" s="225">
        <f>VLOOKUP($A28,'[2]~Pop Trunc'!$A$2:$AX$60,'[2]~Pop Trunc'!AC$2,FALSE)</f>
        <v>285</v>
      </c>
      <c r="AG28" s="225">
        <f>VLOOKUP($A28,'[2]~Pop Trunc'!$A$2:$AX$60,'[2]~Pop Trunc'!AD$2,FALSE)</f>
        <v>330</v>
      </c>
      <c r="AH28" s="225">
        <f>VLOOKUP($A28,'[2]~Pop Trunc'!$A$2:$AX$60,'[2]~Pop Trunc'!AE$2,FALSE)</f>
        <v>305</v>
      </c>
      <c r="AI28" s="225">
        <f>VLOOKUP($A28,'[2]~Pop Trunc'!$A$2:$AX$60,'[2]~Pop Trunc'!AF$2,FALSE)</f>
        <v>305</v>
      </c>
      <c r="AJ28" s="233">
        <f>VLOOKUP($A28,'[2]~Pop Trunc'!$A$2:$AX$60,'[2]~Pop Trunc'!AG$2,FALSE)</f>
        <v>190</v>
      </c>
      <c r="AK28" s="233">
        <f>VLOOKUP($A28,'[2]~Pop Trunc'!$A$2:$AX$60,'[2]~Pop Trunc'!AH$2,FALSE)</f>
        <v>225</v>
      </c>
      <c r="AL28" s="233">
        <f>VLOOKUP($A28,'[2]~Pop Trunc'!$A$2:$AX$60,'[2]~Pop Trunc'!AI$2,FALSE)</f>
        <v>185</v>
      </c>
      <c r="AM28" s="233">
        <f>VLOOKUP($A28,'[2]~Pop Trunc'!$A$2:$AX$60,'[2]~Pop Trunc'!AJ$2,FALSE)</f>
        <v>225</v>
      </c>
      <c r="AN28" s="233">
        <f>VLOOKUP($A28,'[2]~Pop Trunc'!$A$2:$AX$60,'[2]~Pop Trunc'!AK$2,FALSE)</f>
        <v>160</v>
      </c>
      <c r="AO28" s="233">
        <f>VLOOKUP($A28,'[2]~Pop Trunc'!$A$2:$AX$60,'[2]~Pop Trunc'!AL$2,FALSE)</f>
        <v>235</v>
      </c>
      <c r="AP28" s="233">
        <f>VLOOKUP($A28,'[2]~Pop Trunc'!$A$2:$AX$60,'[2]~Pop Trunc'!AM$2,FALSE)</f>
        <v>155</v>
      </c>
      <c r="AQ28" s="233">
        <f>VLOOKUP($A28,'[2]~Pop Trunc'!$A$2:$AX$60,'[2]~Pop Trunc'!AN$2,FALSE)</f>
        <v>205</v>
      </c>
      <c r="AR28" s="233">
        <f>VLOOKUP($A28,'[2]~Pop Trunc'!$A$2:$AX$60,'[2]~Pop Trunc'!AO$2,FALSE)</f>
        <v>75</v>
      </c>
      <c r="AS28" s="233">
        <f>VLOOKUP($A28,'[2]~Pop Trunc'!$A$2:$AX$60,'[2]~Pop Trunc'!AP$2,FALSE)</f>
        <v>160</v>
      </c>
      <c r="AT28" s="233">
        <f>VLOOKUP($A28,'[2]~Pop Trunc'!$A$2:$AX$60,'[2]~Pop Trunc'!AQ$2,FALSE)</f>
        <v>30</v>
      </c>
      <c r="AU28" s="233">
        <f>VLOOKUP($A28,'[2]~Pop Trunc'!$A$2:$AX$60,'[2]~Pop Trunc'!AR$2,FALSE)</f>
        <v>95</v>
      </c>
      <c r="BW28" s="137"/>
      <c r="CB28" s="117" t="s">
        <v>29</v>
      </c>
      <c r="CD28" s="130">
        <f>CI28/CA25</f>
        <v>9.8881695114773391E-2</v>
      </c>
      <c r="CG28" s="116" t="s">
        <v>591</v>
      </c>
      <c r="CI28" s="136">
        <f>SUM(CA4:CA5)</f>
        <v>15960</v>
      </c>
      <c r="CL28" s="131"/>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row>
    <row r="29" spans="1:114">
      <c r="A29" s="116">
        <v>5905005</v>
      </c>
      <c r="B29" s="116" t="s">
        <v>46</v>
      </c>
      <c r="C29" s="116" t="s">
        <v>295</v>
      </c>
      <c r="D29" s="151" t="s">
        <v>46</v>
      </c>
      <c r="E29" s="152">
        <f>VLOOKUP($A29,'[2]~Pop Trunc'!$A$2:$AX$60,'[2]~Pop Trunc'!C$2,FALSE)</f>
        <v>44.2</v>
      </c>
      <c r="F29" s="152">
        <f>VLOOKUP($A29,'[2]~Pop Trunc'!$A$2:$AX$60,'[2]~Pop Trunc'!D$2,FALSE)</f>
        <v>46.6</v>
      </c>
      <c r="G29" s="152"/>
      <c r="H29" s="152">
        <f>VLOOKUP($A29,'[2]~Pop Trunc'!$A$2:$AX$60,'[2]~Pop Trunc'!E$2,FALSE)</f>
        <v>1005</v>
      </c>
      <c r="I29" s="152">
        <f>VLOOKUP($A29,'[2]~Pop Trunc'!$A$2:$AX$60,'[2]~Pop Trunc'!F$2,FALSE)</f>
        <v>1010</v>
      </c>
      <c r="J29" s="216">
        <f>VLOOKUP($A29,'[2]~Pop Trunc'!$A$2:$AX$60,'[2]~Pop Trunc'!G$2,FALSE)</f>
        <v>55</v>
      </c>
      <c r="K29" s="216">
        <f>VLOOKUP($A29,'[2]~Pop Trunc'!$A$2:$AX$60,'[2]~Pop Trunc'!H$2,FALSE)</f>
        <v>45</v>
      </c>
      <c r="L29" s="216">
        <f>VLOOKUP($A29,'[2]~Pop Trunc'!$A$2:$AX$60,'[2]~Pop Trunc'!I$2,FALSE)</f>
        <v>45</v>
      </c>
      <c r="M29" s="216">
        <f>VLOOKUP($A29,'[2]~Pop Trunc'!$A$2:$AX$60,'[2]~Pop Trunc'!J$2,FALSE)</f>
        <v>50</v>
      </c>
      <c r="N29" s="216">
        <f>VLOOKUP($A29,'[2]~Pop Trunc'!$A$2:$AX$60,'[2]~Pop Trunc'!K$2,FALSE)</f>
        <v>65</v>
      </c>
      <c r="O29" s="216">
        <f>VLOOKUP($A29,'[2]~Pop Trunc'!$A$2:$AX$60,'[2]~Pop Trunc'!L$2,FALSE)</f>
        <v>55</v>
      </c>
      <c r="P29" s="225">
        <f>VLOOKUP($A29,'[2]~Pop Trunc'!$A$2:$AX$60,'[2]~Pop Trunc'!M$2,FALSE)</f>
        <v>80</v>
      </c>
      <c r="Q29" s="225">
        <f>VLOOKUP($A29,'[2]~Pop Trunc'!$A$2:$AX$60,'[2]~Pop Trunc'!N$2,FALSE)</f>
        <v>75</v>
      </c>
      <c r="R29" s="225">
        <f>VLOOKUP($A29,'[2]~Pop Trunc'!$A$2:$AX$60,'[2]~Pop Trunc'!O$2,FALSE)</f>
        <v>55</v>
      </c>
      <c r="S29" s="225">
        <f>VLOOKUP($A29,'[2]~Pop Trunc'!$A$2:$AX$60,'[2]~Pop Trunc'!P$2,FALSE)</f>
        <v>50</v>
      </c>
      <c r="T29" s="225">
        <f>VLOOKUP($A29,'[2]~Pop Trunc'!$A$2:$AX$60,'[2]~Pop Trunc'!Q$2,FALSE)</f>
        <v>50</v>
      </c>
      <c r="U29" s="225">
        <f>VLOOKUP($A29,'[2]~Pop Trunc'!$A$2:$AX$60,'[2]~Pop Trunc'!R$2,FALSE)</f>
        <v>55</v>
      </c>
      <c r="V29" s="225">
        <f>VLOOKUP($A29,'[2]~Pop Trunc'!$A$2:$AX$60,'[2]~Pop Trunc'!S$2,FALSE)</f>
        <v>50</v>
      </c>
      <c r="W29" s="225">
        <f>VLOOKUP($A29,'[2]~Pop Trunc'!$A$2:$AX$60,'[2]~Pop Trunc'!T$2,FALSE)</f>
        <v>50</v>
      </c>
      <c r="X29" s="225">
        <f>VLOOKUP($A29,'[2]~Pop Trunc'!$A$2:$AX$60,'[2]~Pop Trunc'!U$2,FALSE)</f>
        <v>50</v>
      </c>
      <c r="Y29" s="225">
        <f>VLOOKUP($A29,'[2]~Pop Trunc'!$A$2:$AX$60,'[2]~Pop Trunc'!V$2,FALSE)</f>
        <v>45</v>
      </c>
      <c r="Z29" s="225">
        <f>VLOOKUP($A29,'[2]~Pop Trunc'!$A$2:$AX$60,'[2]~Pop Trunc'!W$2,FALSE)</f>
        <v>60</v>
      </c>
      <c r="AA29" s="225">
        <f>VLOOKUP($A29,'[2]~Pop Trunc'!$A$2:$AX$60,'[2]~Pop Trunc'!X$2,FALSE)</f>
        <v>75</v>
      </c>
      <c r="AB29" s="225">
        <f>VLOOKUP($A29,'[2]~Pop Trunc'!$A$2:$AX$60,'[2]~Pop Trunc'!Y$2,FALSE)</f>
        <v>65</v>
      </c>
      <c r="AC29" s="225">
        <f>VLOOKUP($A29,'[2]~Pop Trunc'!$A$2:$AX$60,'[2]~Pop Trunc'!Z$2,FALSE)</f>
        <v>70</v>
      </c>
      <c r="AD29" s="225">
        <f>VLOOKUP($A29,'[2]~Pop Trunc'!$A$2:$AX$60,'[2]~Pop Trunc'!AA$2,FALSE)</f>
        <v>95</v>
      </c>
      <c r="AE29" s="225">
        <f>VLOOKUP($A29,'[2]~Pop Trunc'!$A$2:$AX$60,'[2]~Pop Trunc'!AB$2,FALSE)</f>
        <v>110</v>
      </c>
      <c r="AF29" s="225">
        <f>VLOOKUP($A29,'[2]~Pop Trunc'!$A$2:$AX$60,'[2]~Pop Trunc'!AC$2,FALSE)</f>
        <v>100</v>
      </c>
      <c r="AG29" s="225">
        <f>VLOOKUP($A29,'[2]~Pop Trunc'!$A$2:$AX$60,'[2]~Pop Trunc'!AD$2,FALSE)</f>
        <v>90</v>
      </c>
      <c r="AH29" s="225">
        <f>VLOOKUP($A29,'[2]~Pop Trunc'!$A$2:$AX$60,'[2]~Pop Trunc'!AE$2,FALSE)</f>
        <v>70</v>
      </c>
      <c r="AI29" s="225">
        <f>VLOOKUP($A29,'[2]~Pop Trunc'!$A$2:$AX$60,'[2]~Pop Trunc'!AF$2,FALSE)</f>
        <v>55</v>
      </c>
      <c r="AJ29" s="233">
        <f>VLOOKUP($A29,'[2]~Pop Trunc'!$A$2:$AX$60,'[2]~Pop Trunc'!AG$2,FALSE)</f>
        <v>55</v>
      </c>
      <c r="AK29" s="233">
        <f>VLOOKUP($A29,'[2]~Pop Trunc'!$A$2:$AX$60,'[2]~Pop Trunc'!AH$2,FALSE)</f>
        <v>55</v>
      </c>
      <c r="AL29" s="233">
        <f>VLOOKUP($A29,'[2]~Pop Trunc'!$A$2:$AX$60,'[2]~Pop Trunc'!AI$2,FALSE)</f>
        <v>25</v>
      </c>
      <c r="AM29" s="233">
        <f>VLOOKUP($A29,'[2]~Pop Trunc'!$A$2:$AX$60,'[2]~Pop Trunc'!AJ$2,FALSE)</f>
        <v>35</v>
      </c>
      <c r="AN29" s="233">
        <f>VLOOKUP($A29,'[2]~Pop Trunc'!$A$2:$AX$60,'[2]~Pop Trunc'!AK$2,FALSE)</f>
        <v>35</v>
      </c>
      <c r="AO29" s="233">
        <f>VLOOKUP($A29,'[2]~Pop Trunc'!$A$2:$AX$60,'[2]~Pop Trunc'!AL$2,FALSE)</f>
        <v>35</v>
      </c>
      <c r="AP29" s="233">
        <f>VLOOKUP($A29,'[2]~Pop Trunc'!$A$2:$AX$60,'[2]~Pop Trunc'!AM$2,FALSE)</f>
        <v>25</v>
      </c>
      <c r="AQ29" s="233">
        <f>VLOOKUP($A29,'[2]~Pop Trunc'!$A$2:$AX$60,'[2]~Pop Trunc'!AN$2,FALSE)</f>
        <v>40</v>
      </c>
      <c r="AR29" s="233">
        <f>VLOOKUP($A29,'[2]~Pop Trunc'!$A$2:$AX$60,'[2]~Pop Trunc'!AO$2,FALSE)</f>
        <v>15</v>
      </c>
      <c r="AS29" s="233">
        <f>VLOOKUP($A29,'[2]~Pop Trunc'!$A$2:$AX$60,'[2]~Pop Trunc'!AP$2,FALSE)</f>
        <v>20</v>
      </c>
      <c r="AT29" s="233">
        <f>VLOOKUP($A29,'[2]~Pop Trunc'!$A$2:$AX$60,'[2]~Pop Trunc'!AQ$2,FALSE)</f>
        <v>5</v>
      </c>
      <c r="AU29" s="233">
        <f>VLOOKUP($A29,'[2]~Pop Trunc'!$A$2:$AX$60,'[2]~Pop Trunc'!AR$2,FALSE)</f>
        <v>20</v>
      </c>
      <c r="BW29" s="137"/>
      <c r="CL29" s="131"/>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row>
    <row r="30" spans="1:114">
      <c r="A30" s="116">
        <v>5905009</v>
      </c>
      <c r="B30" s="116" t="s">
        <v>52</v>
      </c>
      <c r="C30" s="116" t="s">
        <v>295</v>
      </c>
      <c r="D30" s="151" t="s">
        <v>52</v>
      </c>
      <c r="E30" s="152">
        <f>VLOOKUP($A30,'[2]~Pop Trunc'!$A$2:$AX$60,'[2]~Pop Trunc'!C$2,FALSE)</f>
        <v>50.1</v>
      </c>
      <c r="F30" s="152">
        <f>VLOOKUP($A30,'[2]~Pop Trunc'!$A$2:$AX$60,'[2]~Pop Trunc'!D$2,FALSE)</f>
        <v>50</v>
      </c>
      <c r="G30" s="152"/>
      <c r="H30" s="152">
        <f>VLOOKUP($A30,'[2]~Pop Trunc'!$A$2:$AX$60,'[2]~Pop Trunc'!E$2,FALSE)</f>
        <v>520</v>
      </c>
      <c r="I30" s="152">
        <f>VLOOKUP($A30,'[2]~Pop Trunc'!$A$2:$AX$60,'[2]~Pop Trunc'!F$2,FALSE)</f>
        <v>510</v>
      </c>
      <c r="J30" s="216">
        <f>VLOOKUP($A30,'[2]~Pop Trunc'!$A$2:$AX$60,'[2]~Pop Trunc'!G$2,FALSE)</f>
        <v>15</v>
      </c>
      <c r="K30" s="216">
        <f>VLOOKUP($A30,'[2]~Pop Trunc'!$A$2:$AX$60,'[2]~Pop Trunc'!H$2,FALSE)</f>
        <v>25</v>
      </c>
      <c r="L30" s="216">
        <f>VLOOKUP($A30,'[2]~Pop Trunc'!$A$2:$AX$60,'[2]~Pop Trunc'!I$2,FALSE)</f>
        <v>25</v>
      </c>
      <c r="M30" s="216">
        <f>VLOOKUP($A30,'[2]~Pop Trunc'!$A$2:$AX$60,'[2]~Pop Trunc'!J$2,FALSE)</f>
        <v>10</v>
      </c>
      <c r="N30" s="216">
        <f>VLOOKUP($A30,'[2]~Pop Trunc'!$A$2:$AX$60,'[2]~Pop Trunc'!K$2,FALSE)</f>
        <v>35</v>
      </c>
      <c r="O30" s="216">
        <f>VLOOKUP($A30,'[2]~Pop Trunc'!$A$2:$AX$60,'[2]~Pop Trunc'!L$2,FALSE)</f>
        <v>30</v>
      </c>
      <c r="P30" s="225">
        <f>VLOOKUP($A30,'[2]~Pop Trunc'!$A$2:$AX$60,'[2]~Pop Trunc'!M$2,FALSE)</f>
        <v>50</v>
      </c>
      <c r="Q30" s="225">
        <f>VLOOKUP($A30,'[2]~Pop Trunc'!$A$2:$AX$60,'[2]~Pop Trunc'!N$2,FALSE)</f>
        <v>30</v>
      </c>
      <c r="R30" s="225">
        <f>VLOOKUP($A30,'[2]~Pop Trunc'!$A$2:$AX$60,'[2]~Pop Trunc'!O$2,FALSE)</f>
        <v>20</v>
      </c>
      <c r="S30" s="225">
        <f>VLOOKUP($A30,'[2]~Pop Trunc'!$A$2:$AX$60,'[2]~Pop Trunc'!P$2,FALSE)</f>
        <v>35</v>
      </c>
      <c r="T30" s="225">
        <f>VLOOKUP($A30,'[2]~Pop Trunc'!$A$2:$AX$60,'[2]~Pop Trunc'!Q$2,FALSE)</f>
        <v>25</v>
      </c>
      <c r="U30" s="225">
        <f>VLOOKUP($A30,'[2]~Pop Trunc'!$A$2:$AX$60,'[2]~Pop Trunc'!R$2,FALSE)</f>
        <v>20</v>
      </c>
      <c r="V30" s="225">
        <f>VLOOKUP($A30,'[2]~Pop Trunc'!$A$2:$AX$60,'[2]~Pop Trunc'!S$2,FALSE)</f>
        <v>15</v>
      </c>
      <c r="W30" s="225">
        <f>VLOOKUP($A30,'[2]~Pop Trunc'!$A$2:$AX$60,'[2]~Pop Trunc'!T$2,FALSE)</f>
        <v>15</v>
      </c>
      <c r="X30" s="225">
        <f>VLOOKUP($A30,'[2]~Pop Trunc'!$A$2:$AX$60,'[2]~Pop Trunc'!U$2,FALSE)</f>
        <v>25</v>
      </c>
      <c r="Y30" s="225">
        <f>VLOOKUP($A30,'[2]~Pop Trunc'!$A$2:$AX$60,'[2]~Pop Trunc'!V$2,FALSE)</f>
        <v>20</v>
      </c>
      <c r="Z30" s="225">
        <f>VLOOKUP($A30,'[2]~Pop Trunc'!$A$2:$AX$60,'[2]~Pop Trunc'!W$2,FALSE)</f>
        <v>15</v>
      </c>
      <c r="AA30" s="225">
        <f>VLOOKUP($A30,'[2]~Pop Trunc'!$A$2:$AX$60,'[2]~Pop Trunc'!X$2,FALSE)</f>
        <v>40</v>
      </c>
      <c r="AB30" s="225">
        <f>VLOOKUP($A30,'[2]~Pop Trunc'!$A$2:$AX$60,'[2]~Pop Trunc'!Y$2,FALSE)</f>
        <v>35</v>
      </c>
      <c r="AC30" s="225">
        <f>VLOOKUP($A30,'[2]~Pop Trunc'!$A$2:$AX$60,'[2]~Pop Trunc'!Z$2,FALSE)</f>
        <v>40</v>
      </c>
      <c r="AD30" s="225">
        <f>VLOOKUP($A30,'[2]~Pop Trunc'!$A$2:$AX$60,'[2]~Pop Trunc'!AA$2,FALSE)</f>
        <v>55</v>
      </c>
      <c r="AE30" s="225">
        <f>VLOOKUP($A30,'[2]~Pop Trunc'!$A$2:$AX$60,'[2]~Pop Trunc'!AB$2,FALSE)</f>
        <v>55</v>
      </c>
      <c r="AF30" s="225">
        <f>VLOOKUP($A30,'[2]~Pop Trunc'!$A$2:$AX$60,'[2]~Pop Trunc'!AC$2,FALSE)</f>
        <v>65</v>
      </c>
      <c r="AG30" s="225">
        <f>VLOOKUP($A30,'[2]~Pop Trunc'!$A$2:$AX$60,'[2]~Pop Trunc'!AD$2,FALSE)</f>
        <v>55</v>
      </c>
      <c r="AH30" s="225">
        <f>VLOOKUP($A30,'[2]~Pop Trunc'!$A$2:$AX$60,'[2]~Pop Trunc'!AE$2,FALSE)</f>
        <v>45</v>
      </c>
      <c r="AI30" s="225">
        <f>VLOOKUP($A30,'[2]~Pop Trunc'!$A$2:$AX$60,'[2]~Pop Trunc'!AF$2,FALSE)</f>
        <v>50</v>
      </c>
      <c r="AJ30" s="233">
        <f>VLOOKUP($A30,'[2]~Pop Trunc'!$A$2:$AX$60,'[2]~Pop Trunc'!AG$2,FALSE)</f>
        <v>30</v>
      </c>
      <c r="AK30" s="233">
        <f>VLOOKUP($A30,'[2]~Pop Trunc'!$A$2:$AX$60,'[2]~Pop Trunc'!AH$2,FALSE)</f>
        <v>35</v>
      </c>
      <c r="AL30" s="233">
        <f>VLOOKUP($A30,'[2]~Pop Trunc'!$A$2:$AX$60,'[2]~Pop Trunc'!AI$2,FALSE)</f>
        <v>30</v>
      </c>
      <c r="AM30" s="233">
        <f>VLOOKUP($A30,'[2]~Pop Trunc'!$A$2:$AX$60,'[2]~Pop Trunc'!AJ$2,FALSE)</f>
        <v>25</v>
      </c>
      <c r="AN30" s="233">
        <f>VLOOKUP($A30,'[2]~Pop Trunc'!$A$2:$AX$60,'[2]~Pop Trunc'!AK$2,FALSE)</f>
        <v>15</v>
      </c>
      <c r="AO30" s="233">
        <f>VLOOKUP($A30,'[2]~Pop Trunc'!$A$2:$AX$60,'[2]~Pop Trunc'!AL$2,FALSE)</f>
        <v>15</v>
      </c>
      <c r="AP30" s="233">
        <f>VLOOKUP($A30,'[2]~Pop Trunc'!$A$2:$AX$60,'[2]~Pop Trunc'!AM$2,FALSE)</f>
        <v>20</v>
      </c>
      <c r="AQ30" s="233">
        <f>VLOOKUP($A30,'[2]~Pop Trunc'!$A$2:$AX$60,'[2]~Pop Trunc'!AN$2,FALSE)</f>
        <v>10</v>
      </c>
      <c r="AR30" s="233">
        <f>VLOOKUP($A30,'[2]~Pop Trunc'!$A$2:$AX$60,'[2]~Pop Trunc'!AO$2,FALSE)</f>
        <v>10</v>
      </c>
      <c r="AS30" s="233">
        <f>VLOOKUP($A30,'[2]~Pop Trunc'!$A$2:$AX$60,'[2]~Pop Trunc'!AP$2,FALSE)</f>
        <v>5</v>
      </c>
      <c r="AT30" s="233">
        <f>VLOOKUP($A30,'[2]~Pop Trunc'!$A$2:$AX$60,'[2]~Pop Trunc'!AQ$2,FALSE)</f>
        <v>0</v>
      </c>
      <c r="AU30" s="233">
        <f>VLOOKUP($A30,'[2]~Pop Trunc'!$A$2:$AX$60,'[2]~Pop Trunc'!AR$2,FALSE)</f>
        <v>0</v>
      </c>
      <c r="BW30" s="137"/>
      <c r="CL30" s="131"/>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row>
    <row r="31" spans="1:114">
      <c r="A31" s="116">
        <v>5905018</v>
      </c>
      <c r="B31" s="116" t="s">
        <v>244</v>
      </c>
      <c r="C31" s="116" t="s">
        <v>295</v>
      </c>
      <c r="D31" s="151" t="s">
        <v>244</v>
      </c>
      <c r="E31" s="152">
        <f>VLOOKUP($A31,'[2]~Pop Trunc'!$A$2:$AX$60,'[2]~Pop Trunc'!C$2,FALSE)</f>
        <v>44.5</v>
      </c>
      <c r="F31" s="152">
        <f>VLOOKUP($A31,'[2]~Pop Trunc'!$A$2:$AX$60,'[2]~Pop Trunc'!D$2,FALSE)</f>
        <v>46.1</v>
      </c>
      <c r="G31" s="152"/>
      <c r="H31" s="152">
        <f>VLOOKUP($A31,'[2]~Pop Trunc'!$A$2:$AX$60,'[2]~Pop Trunc'!E$2,FALSE)</f>
        <v>820</v>
      </c>
      <c r="I31" s="152">
        <f>VLOOKUP($A31,'[2]~Pop Trunc'!$A$2:$AX$60,'[2]~Pop Trunc'!F$2,FALSE)</f>
        <v>875</v>
      </c>
      <c r="J31" s="216">
        <f>VLOOKUP($A31,'[2]~Pop Trunc'!$A$2:$AX$60,'[2]~Pop Trunc'!G$2,FALSE)</f>
        <v>45</v>
      </c>
      <c r="K31" s="216">
        <f>VLOOKUP($A31,'[2]~Pop Trunc'!$A$2:$AX$60,'[2]~Pop Trunc'!H$2,FALSE)</f>
        <v>55</v>
      </c>
      <c r="L31" s="216">
        <f>VLOOKUP($A31,'[2]~Pop Trunc'!$A$2:$AX$60,'[2]~Pop Trunc'!I$2,FALSE)</f>
        <v>40</v>
      </c>
      <c r="M31" s="216">
        <f>VLOOKUP($A31,'[2]~Pop Trunc'!$A$2:$AX$60,'[2]~Pop Trunc'!J$2,FALSE)</f>
        <v>45</v>
      </c>
      <c r="N31" s="216">
        <f>VLOOKUP($A31,'[2]~Pop Trunc'!$A$2:$AX$60,'[2]~Pop Trunc'!K$2,FALSE)</f>
        <v>50</v>
      </c>
      <c r="O31" s="216">
        <f>VLOOKUP($A31,'[2]~Pop Trunc'!$A$2:$AX$60,'[2]~Pop Trunc'!L$2,FALSE)</f>
        <v>45</v>
      </c>
      <c r="P31" s="225">
        <f>VLOOKUP($A31,'[2]~Pop Trunc'!$A$2:$AX$60,'[2]~Pop Trunc'!M$2,FALSE)</f>
        <v>55</v>
      </c>
      <c r="Q31" s="225">
        <f>VLOOKUP($A31,'[2]~Pop Trunc'!$A$2:$AX$60,'[2]~Pop Trunc'!N$2,FALSE)</f>
        <v>45</v>
      </c>
      <c r="R31" s="225">
        <f>VLOOKUP($A31,'[2]~Pop Trunc'!$A$2:$AX$60,'[2]~Pop Trunc'!O$2,FALSE)</f>
        <v>45</v>
      </c>
      <c r="S31" s="225">
        <f>VLOOKUP($A31,'[2]~Pop Trunc'!$A$2:$AX$60,'[2]~Pop Trunc'!P$2,FALSE)</f>
        <v>45</v>
      </c>
      <c r="T31" s="225">
        <f>VLOOKUP($A31,'[2]~Pop Trunc'!$A$2:$AX$60,'[2]~Pop Trunc'!Q$2,FALSE)</f>
        <v>35</v>
      </c>
      <c r="U31" s="225">
        <f>VLOOKUP($A31,'[2]~Pop Trunc'!$A$2:$AX$60,'[2]~Pop Trunc'!R$2,FALSE)</f>
        <v>50</v>
      </c>
      <c r="V31" s="225">
        <f>VLOOKUP($A31,'[2]~Pop Trunc'!$A$2:$AX$60,'[2]~Pop Trunc'!S$2,FALSE)</f>
        <v>55</v>
      </c>
      <c r="W31" s="225">
        <f>VLOOKUP($A31,'[2]~Pop Trunc'!$A$2:$AX$60,'[2]~Pop Trunc'!T$2,FALSE)</f>
        <v>40</v>
      </c>
      <c r="X31" s="225">
        <f>VLOOKUP($A31,'[2]~Pop Trunc'!$A$2:$AX$60,'[2]~Pop Trunc'!U$2,FALSE)</f>
        <v>40</v>
      </c>
      <c r="Y31" s="225">
        <f>VLOOKUP($A31,'[2]~Pop Trunc'!$A$2:$AX$60,'[2]~Pop Trunc'!V$2,FALSE)</f>
        <v>50</v>
      </c>
      <c r="Z31" s="225">
        <f>VLOOKUP($A31,'[2]~Pop Trunc'!$A$2:$AX$60,'[2]~Pop Trunc'!W$2,FALSE)</f>
        <v>55</v>
      </c>
      <c r="AA31" s="225">
        <f>VLOOKUP($A31,'[2]~Pop Trunc'!$A$2:$AX$60,'[2]~Pop Trunc'!X$2,FALSE)</f>
        <v>45</v>
      </c>
      <c r="AB31" s="225">
        <f>VLOOKUP($A31,'[2]~Pop Trunc'!$A$2:$AX$60,'[2]~Pop Trunc'!Y$2,FALSE)</f>
        <v>60</v>
      </c>
      <c r="AC31" s="225">
        <f>VLOOKUP($A31,'[2]~Pop Trunc'!$A$2:$AX$60,'[2]~Pop Trunc'!Z$2,FALSE)</f>
        <v>70</v>
      </c>
      <c r="AD31" s="225">
        <f>VLOOKUP($A31,'[2]~Pop Trunc'!$A$2:$AX$60,'[2]~Pop Trunc'!AA$2,FALSE)</f>
        <v>85</v>
      </c>
      <c r="AE31" s="225">
        <f>VLOOKUP($A31,'[2]~Pop Trunc'!$A$2:$AX$60,'[2]~Pop Trunc'!AB$2,FALSE)</f>
        <v>80</v>
      </c>
      <c r="AF31" s="225">
        <f>VLOOKUP($A31,'[2]~Pop Trunc'!$A$2:$AX$60,'[2]~Pop Trunc'!AC$2,FALSE)</f>
        <v>85</v>
      </c>
      <c r="AG31" s="225">
        <f>VLOOKUP($A31,'[2]~Pop Trunc'!$A$2:$AX$60,'[2]~Pop Trunc'!AD$2,FALSE)</f>
        <v>80</v>
      </c>
      <c r="AH31" s="225">
        <f>VLOOKUP($A31,'[2]~Pop Trunc'!$A$2:$AX$60,'[2]~Pop Trunc'!AE$2,FALSE)</f>
        <v>45</v>
      </c>
      <c r="AI31" s="225">
        <f>VLOOKUP($A31,'[2]~Pop Trunc'!$A$2:$AX$60,'[2]~Pop Trunc'!AF$2,FALSE)</f>
        <v>70</v>
      </c>
      <c r="AJ31" s="233">
        <f>VLOOKUP($A31,'[2]~Pop Trunc'!$A$2:$AX$60,'[2]~Pop Trunc'!AG$2,FALSE)</f>
        <v>45</v>
      </c>
      <c r="AK31" s="233">
        <f>VLOOKUP($A31,'[2]~Pop Trunc'!$A$2:$AX$60,'[2]~Pop Trunc'!AH$2,FALSE)</f>
        <v>35</v>
      </c>
      <c r="AL31" s="233">
        <f>VLOOKUP($A31,'[2]~Pop Trunc'!$A$2:$AX$60,'[2]~Pop Trunc'!AI$2,FALSE)</f>
        <v>40</v>
      </c>
      <c r="AM31" s="233">
        <f>VLOOKUP($A31,'[2]~Pop Trunc'!$A$2:$AX$60,'[2]~Pop Trunc'!AJ$2,FALSE)</f>
        <v>50</v>
      </c>
      <c r="AN31" s="233">
        <f>VLOOKUP($A31,'[2]~Pop Trunc'!$A$2:$AX$60,'[2]~Pop Trunc'!AK$2,FALSE)</f>
        <v>20</v>
      </c>
      <c r="AO31" s="233">
        <f>VLOOKUP($A31,'[2]~Pop Trunc'!$A$2:$AX$60,'[2]~Pop Trunc'!AL$2,FALSE)</f>
        <v>30</v>
      </c>
      <c r="AP31" s="233">
        <f>VLOOKUP($A31,'[2]~Pop Trunc'!$A$2:$AX$60,'[2]~Pop Trunc'!AM$2,FALSE)</f>
        <v>10</v>
      </c>
      <c r="AQ31" s="233">
        <f>VLOOKUP($A31,'[2]~Pop Trunc'!$A$2:$AX$60,'[2]~Pop Trunc'!AN$2,FALSE)</f>
        <v>20</v>
      </c>
      <c r="AR31" s="233">
        <f>VLOOKUP($A31,'[2]~Pop Trunc'!$A$2:$AX$60,'[2]~Pop Trunc'!AO$2,FALSE)</f>
        <v>15</v>
      </c>
      <c r="AS31" s="233">
        <f>VLOOKUP($A31,'[2]~Pop Trunc'!$A$2:$AX$60,'[2]~Pop Trunc'!AP$2,FALSE)</f>
        <v>20</v>
      </c>
      <c r="AT31" s="233">
        <f>VLOOKUP($A31,'[2]~Pop Trunc'!$A$2:$AX$60,'[2]~Pop Trunc'!AQ$2,FALSE)</f>
        <v>0</v>
      </c>
      <c r="AU31" s="233">
        <f>VLOOKUP($A31,'[2]~Pop Trunc'!$A$2:$AX$60,'[2]~Pop Trunc'!AR$2,FALSE)</f>
        <v>10</v>
      </c>
      <c r="BW31" s="138"/>
      <c r="CL31" s="131"/>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row>
    <row r="32" spans="1:114">
      <c r="A32" s="116">
        <v>5905023</v>
      </c>
      <c r="B32" s="116" t="s">
        <v>24</v>
      </c>
      <c r="C32" s="116" t="s">
        <v>286</v>
      </c>
      <c r="D32" s="151" t="s">
        <v>24</v>
      </c>
      <c r="E32" s="152">
        <f>VLOOKUP($A32,'[2]~Pop Trunc'!$A$2:$AX$60,'[2]~Pop Trunc'!C$2,FALSE)</f>
        <v>40.200000000000003</v>
      </c>
      <c r="F32" s="152">
        <f>VLOOKUP($A32,'[2]~Pop Trunc'!$A$2:$AX$60,'[2]~Pop Trunc'!D$2,FALSE)</f>
        <v>39.299999999999997</v>
      </c>
      <c r="G32" s="152"/>
      <c r="H32" s="152">
        <f>VLOOKUP($A32,'[2]~Pop Trunc'!$A$2:$AX$60,'[2]~Pop Trunc'!E$2,FALSE)</f>
        <v>1780</v>
      </c>
      <c r="I32" s="152">
        <f>VLOOKUP($A32,'[2]~Pop Trunc'!$A$2:$AX$60,'[2]~Pop Trunc'!F$2,FALSE)</f>
        <v>1780</v>
      </c>
      <c r="J32" s="216">
        <f>VLOOKUP($A32,'[2]~Pop Trunc'!$A$2:$AX$60,'[2]~Pop Trunc'!G$2,FALSE)</f>
        <v>115</v>
      </c>
      <c r="K32" s="216">
        <f>VLOOKUP($A32,'[2]~Pop Trunc'!$A$2:$AX$60,'[2]~Pop Trunc'!H$2,FALSE)</f>
        <v>100</v>
      </c>
      <c r="L32" s="216">
        <f>VLOOKUP($A32,'[2]~Pop Trunc'!$A$2:$AX$60,'[2]~Pop Trunc'!I$2,FALSE)</f>
        <v>120</v>
      </c>
      <c r="M32" s="216">
        <f>VLOOKUP($A32,'[2]~Pop Trunc'!$A$2:$AX$60,'[2]~Pop Trunc'!J$2,FALSE)</f>
        <v>115</v>
      </c>
      <c r="N32" s="216">
        <f>VLOOKUP($A32,'[2]~Pop Trunc'!$A$2:$AX$60,'[2]~Pop Trunc'!K$2,FALSE)</f>
        <v>100</v>
      </c>
      <c r="O32" s="216">
        <f>VLOOKUP($A32,'[2]~Pop Trunc'!$A$2:$AX$60,'[2]~Pop Trunc'!L$2,FALSE)</f>
        <v>100</v>
      </c>
      <c r="P32" s="225">
        <f>VLOOKUP($A32,'[2]~Pop Trunc'!$A$2:$AX$60,'[2]~Pop Trunc'!M$2,FALSE)</f>
        <v>105</v>
      </c>
      <c r="Q32" s="225">
        <f>VLOOKUP($A32,'[2]~Pop Trunc'!$A$2:$AX$60,'[2]~Pop Trunc'!N$2,FALSE)</f>
        <v>110</v>
      </c>
      <c r="R32" s="225">
        <f>VLOOKUP($A32,'[2]~Pop Trunc'!$A$2:$AX$60,'[2]~Pop Trunc'!O$2,FALSE)</f>
        <v>70</v>
      </c>
      <c r="S32" s="225">
        <f>VLOOKUP($A32,'[2]~Pop Trunc'!$A$2:$AX$60,'[2]~Pop Trunc'!P$2,FALSE)</f>
        <v>95</v>
      </c>
      <c r="T32" s="225">
        <f>VLOOKUP($A32,'[2]~Pop Trunc'!$A$2:$AX$60,'[2]~Pop Trunc'!Q$2,FALSE)</f>
        <v>95</v>
      </c>
      <c r="U32" s="225">
        <f>VLOOKUP($A32,'[2]~Pop Trunc'!$A$2:$AX$60,'[2]~Pop Trunc'!R$2,FALSE)</f>
        <v>100</v>
      </c>
      <c r="V32" s="225">
        <f>VLOOKUP($A32,'[2]~Pop Trunc'!$A$2:$AX$60,'[2]~Pop Trunc'!S$2,FALSE)</f>
        <v>120</v>
      </c>
      <c r="W32" s="225">
        <f>VLOOKUP($A32,'[2]~Pop Trunc'!$A$2:$AX$60,'[2]~Pop Trunc'!T$2,FALSE)</f>
        <v>130</v>
      </c>
      <c r="X32" s="225">
        <f>VLOOKUP($A32,'[2]~Pop Trunc'!$A$2:$AX$60,'[2]~Pop Trunc'!U$2,FALSE)</f>
        <v>150</v>
      </c>
      <c r="Y32" s="225">
        <f>VLOOKUP($A32,'[2]~Pop Trunc'!$A$2:$AX$60,'[2]~Pop Trunc'!V$2,FALSE)</f>
        <v>150</v>
      </c>
      <c r="Z32" s="225">
        <f>VLOOKUP($A32,'[2]~Pop Trunc'!$A$2:$AX$60,'[2]~Pop Trunc'!W$2,FALSE)</f>
        <v>135</v>
      </c>
      <c r="AA32" s="225">
        <f>VLOOKUP($A32,'[2]~Pop Trunc'!$A$2:$AX$60,'[2]~Pop Trunc'!X$2,FALSE)</f>
        <v>145</v>
      </c>
      <c r="AB32" s="225">
        <f>VLOOKUP($A32,'[2]~Pop Trunc'!$A$2:$AX$60,'[2]~Pop Trunc'!Y$2,FALSE)</f>
        <v>125</v>
      </c>
      <c r="AC32" s="225">
        <f>VLOOKUP($A32,'[2]~Pop Trunc'!$A$2:$AX$60,'[2]~Pop Trunc'!Z$2,FALSE)</f>
        <v>130</v>
      </c>
      <c r="AD32" s="225">
        <f>VLOOKUP($A32,'[2]~Pop Trunc'!$A$2:$AX$60,'[2]~Pop Trunc'!AA$2,FALSE)</f>
        <v>150</v>
      </c>
      <c r="AE32" s="225">
        <f>VLOOKUP($A32,'[2]~Pop Trunc'!$A$2:$AX$60,'[2]~Pop Trunc'!AB$2,FALSE)</f>
        <v>155</v>
      </c>
      <c r="AF32" s="225">
        <f>VLOOKUP($A32,'[2]~Pop Trunc'!$A$2:$AX$60,'[2]~Pop Trunc'!AC$2,FALSE)</f>
        <v>165</v>
      </c>
      <c r="AG32" s="225">
        <f>VLOOKUP($A32,'[2]~Pop Trunc'!$A$2:$AX$60,'[2]~Pop Trunc'!AD$2,FALSE)</f>
        <v>155</v>
      </c>
      <c r="AH32" s="225">
        <f>VLOOKUP($A32,'[2]~Pop Trunc'!$A$2:$AX$60,'[2]~Pop Trunc'!AE$2,FALSE)</f>
        <v>115</v>
      </c>
      <c r="AI32" s="225">
        <f>VLOOKUP($A32,'[2]~Pop Trunc'!$A$2:$AX$60,'[2]~Pop Trunc'!AF$2,FALSE)</f>
        <v>100</v>
      </c>
      <c r="AJ32" s="233">
        <f>VLOOKUP($A32,'[2]~Pop Trunc'!$A$2:$AX$60,'[2]~Pop Trunc'!AG$2,FALSE)</f>
        <v>70</v>
      </c>
      <c r="AK32" s="233">
        <f>VLOOKUP($A32,'[2]~Pop Trunc'!$A$2:$AX$60,'[2]~Pop Trunc'!AH$2,FALSE)</f>
        <v>70</v>
      </c>
      <c r="AL32" s="233">
        <f>VLOOKUP($A32,'[2]~Pop Trunc'!$A$2:$AX$60,'[2]~Pop Trunc'!AI$2,FALSE)</f>
        <v>60</v>
      </c>
      <c r="AM32" s="233">
        <f>VLOOKUP($A32,'[2]~Pop Trunc'!$A$2:$AX$60,'[2]~Pop Trunc'!AJ$2,FALSE)</f>
        <v>50</v>
      </c>
      <c r="AN32" s="233">
        <f>VLOOKUP($A32,'[2]~Pop Trunc'!$A$2:$AX$60,'[2]~Pop Trunc'!AK$2,FALSE)</f>
        <v>35</v>
      </c>
      <c r="AO32" s="233">
        <f>VLOOKUP($A32,'[2]~Pop Trunc'!$A$2:$AX$60,'[2]~Pop Trunc'!AL$2,FALSE)</f>
        <v>30</v>
      </c>
      <c r="AP32" s="233">
        <f>VLOOKUP($A32,'[2]~Pop Trunc'!$A$2:$AX$60,'[2]~Pop Trunc'!AM$2,FALSE)</f>
        <v>20</v>
      </c>
      <c r="AQ32" s="233">
        <f>VLOOKUP($A32,'[2]~Pop Trunc'!$A$2:$AX$60,'[2]~Pop Trunc'!AN$2,FALSE)</f>
        <v>15</v>
      </c>
      <c r="AR32" s="233">
        <f>VLOOKUP($A32,'[2]~Pop Trunc'!$A$2:$AX$60,'[2]~Pop Trunc'!AO$2,FALSE)</f>
        <v>10</v>
      </c>
      <c r="AS32" s="233">
        <f>VLOOKUP($A32,'[2]~Pop Trunc'!$A$2:$AX$60,'[2]~Pop Trunc'!AP$2,FALSE)</f>
        <v>20</v>
      </c>
      <c r="AT32" s="233">
        <f>VLOOKUP($A32,'[2]~Pop Trunc'!$A$2:$AX$60,'[2]~Pop Trunc'!AQ$2,FALSE)</f>
        <v>5</v>
      </c>
      <c r="AU32" s="233">
        <f>VLOOKUP($A32,'[2]~Pop Trunc'!$A$2:$AX$60,'[2]~Pop Trunc'!AR$2,FALSE)</f>
        <v>5</v>
      </c>
      <c r="BW32" s="138"/>
      <c r="CL32" s="131"/>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row>
    <row r="33" spans="1:114">
      <c r="A33" s="116">
        <v>5905026</v>
      </c>
      <c r="B33" s="116" t="s">
        <v>302</v>
      </c>
      <c r="C33" s="116" t="s">
        <v>289</v>
      </c>
      <c r="D33" s="151" t="s">
        <v>302</v>
      </c>
      <c r="E33" s="152">
        <f>VLOOKUP($A33,'[2]~Pop Trunc'!$A$2:$AX$60,'[2]~Pop Trunc'!C$2,FALSE)</f>
        <v>46.6</v>
      </c>
      <c r="F33" s="152">
        <f>VLOOKUP($A33,'[2]~Pop Trunc'!$A$2:$AX$60,'[2]~Pop Trunc'!D$2,FALSE)</f>
        <v>47.1</v>
      </c>
      <c r="G33" s="152"/>
      <c r="H33" s="152">
        <f>VLOOKUP($A33,'[2]~Pop Trunc'!$A$2:$AX$60,'[2]~Pop Trunc'!E$2,FALSE)</f>
        <v>965</v>
      </c>
      <c r="I33" s="152">
        <f>VLOOKUP($A33,'[2]~Pop Trunc'!$A$2:$AX$60,'[2]~Pop Trunc'!F$2,FALSE)</f>
        <v>880</v>
      </c>
      <c r="J33" s="216">
        <f>VLOOKUP($A33,'[2]~Pop Trunc'!$A$2:$AX$60,'[2]~Pop Trunc'!G$2,FALSE)</f>
        <v>55</v>
      </c>
      <c r="K33" s="216">
        <f>VLOOKUP($A33,'[2]~Pop Trunc'!$A$2:$AX$60,'[2]~Pop Trunc'!H$2,FALSE)</f>
        <v>35</v>
      </c>
      <c r="L33" s="216">
        <f>VLOOKUP($A33,'[2]~Pop Trunc'!$A$2:$AX$60,'[2]~Pop Trunc'!I$2,FALSE)</f>
        <v>50</v>
      </c>
      <c r="M33" s="216">
        <f>VLOOKUP($A33,'[2]~Pop Trunc'!$A$2:$AX$60,'[2]~Pop Trunc'!J$2,FALSE)</f>
        <v>35</v>
      </c>
      <c r="N33" s="216">
        <f>VLOOKUP($A33,'[2]~Pop Trunc'!$A$2:$AX$60,'[2]~Pop Trunc'!K$2,FALSE)</f>
        <v>55</v>
      </c>
      <c r="O33" s="216">
        <f>VLOOKUP($A33,'[2]~Pop Trunc'!$A$2:$AX$60,'[2]~Pop Trunc'!L$2,FALSE)</f>
        <v>50</v>
      </c>
      <c r="P33" s="225">
        <f>VLOOKUP($A33,'[2]~Pop Trunc'!$A$2:$AX$60,'[2]~Pop Trunc'!M$2,FALSE)</f>
        <v>65</v>
      </c>
      <c r="Q33" s="225">
        <f>VLOOKUP($A33,'[2]~Pop Trunc'!$A$2:$AX$60,'[2]~Pop Trunc'!N$2,FALSE)</f>
        <v>65</v>
      </c>
      <c r="R33" s="225">
        <f>VLOOKUP($A33,'[2]~Pop Trunc'!$A$2:$AX$60,'[2]~Pop Trunc'!O$2,FALSE)</f>
        <v>50</v>
      </c>
      <c r="S33" s="225">
        <f>VLOOKUP($A33,'[2]~Pop Trunc'!$A$2:$AX$60,'[2]~Pop Trunc'!P$2,FALSE)</f>
        <v>45</v>
      </c>
      <c r="T33" s="225">
        <f>VLOOKUP($A33,'[2]~Pop Trunc'!$A$2:$AX$60,'[2]~Pop Trunc'!Q$2,FALSE)</f>
        <v>40</v>
      </c>
      <c r="U33" s="225">
        <f>VLOOKUP($A33,'[2]~Pop Trunc'!$A$2:$AX$60,'[2]~Pop Trunc'!R$2,FALSE)</f>
        <v>30</v>
      </c>
      <c r="V33" s="225">
        <f>VLOOKUP($A33,'[2]~Pop Trunc'!$A$2:$AX$60,'[2]~Pop Trunc'!S$2,FALSE)</f>
        <v>45</v>
      </c>
      <c r="W33" s="225">
        <f>VLOOKUP($A33,'[2]~Pop Trunc'!$A$2:$AX$60,'[2]~Pop Trunc'!T$2,FALSE)</f>
        <v>35</v>
      </c>
      <c r="X33" s="225">
        <f>VLOOKUP($A33,'[2]~Pop Trunc'!$A$2:$AX$60,'[2]~Pop Trunc'!U$2,FALSE)</f>
        <v>45</v>
      </c>
      <c r="Y33" s="225">
        <f>VLOOKUP($A33,'[2]~Pop Trunc'!$A$2:$AX$60,'[2]~Pop Trunc'!V$2,FALSE)</f>
        <v>50</v>
      </c>
      <c r="Z33" s="225">
        <f>VLOOKUP($A33,'[2]~Pop Trunc'!$A$2:$AX$60,'[2]~Pop Trunc'!W$2,FALSE)</f>
        <v>60</v>
      </c>
      <c r="AA33" s="225">
        <f>VLOOKUP($A33,'[2]~Pop Trunc'!$A$2:$AX$60,'[2]~Pop Trunc'!X$2,FALSE)</f>
        <v>65</v>
      </c>
      <c r="AB33" s="225">
        <f>VLOOKUP($A33,'[2]~Pop Trunc'!$A$2:$AX$60,'[2]~Pop Trunc'!Y$2,FALSE)</f>
        <v>90</v>
      </c>
      <c r="AC33" s="225">
        <f>VLOOKUP($A33,'[2]~Pop Trunc'!$A$2:$AX$60,'[2]~Pop Trunc'!Z$2,FALSE)</f>
        <v>75</v>
      </c>
      <c r="AD33" s="225">
        <f>VLOOKUP($A33,'[2]~Pop Trunc'!$A$2:$AX$60,'[2]~Pop Trunc'!AA$2,FALSE)</f>
        <v>100</v>
      </c>
      <c r="AE33" s="225">
        <f>VLOOKUP($A33,'[2]~Pop Trunc'!$A$2:$AX$60,'[2]~Pop Trunc'!AB$2,FALSE)</f>
        <v>105</v>
      </c>
      <c r="AF33" s="225">
        <f>VLOOKUP($A33,'[2]~Pop Trunc'!$A$2:$AX$60,'[2]~Pop Trunc'!AC$2,FALSE)</f>
        <v>110</v>
      </c>
      <c r="AG33" s="225">
        <f>VLOOKUP($A33,'[2]~Pop Trunc'!$A$2:$AX$60,'[2]~Pop Trunc'!AD$2,FALSE)</f>
        <v>110</v>
      </c>
      <c r="AH33" s="225">
        <f>VLOOKUP($A33,'[2]~Pop Trunc'!$A$2:$AX$60,'[2]~Pop Trunc'!AE$2,FALSE)</f>
        <v>80</v>
      </c>
      <c r="AI33" s="225">
        <f>VLOOKUP($A33,'[2]~Pop Trunc'!$A$2:$AX$60,'[2]~Pop Trunc'!AF$2,FALSE)</f>
        <v>65</v>
      </c>
      <c r="AJ33" s="233">
        <f>VLOOKUP($A33,'[2]~Pop Trunc'!$A$2:$AX$60,'[2]~Pop Trunc'!AG$2,FALSE)</f>
        <v>40</v>
      </c>
      <c r="AK33" s="233">
        <f>VLOOKUP($A33,'[2]~Pop Trunc'!$A$2:$AX$60,'[2]~Pop Trunc'!AH$2,FALSE)</f>
        <v>40</v>
      </c>
      <c r="AL33" s="233">
        <f>VLOOKUP($A33,'[2]~Pop Trunc'!$A$2:$AX$60,'[2]~Pop Trunc'!AI$2,FALSE)</f>
        <v>35</v>
      </c>
      <c r="AM33" s="233">
        <f>VLOOKUP($A33,'[2]~Pop Trunc'!$A$2:$AX$60,'[2]~Pop Trunc'!AJ$2,FALSE)</f>
        <v>30</v>
      </c>
      <c r="AN33" s="233">
        <f>VLOOKUP($A33,'[2]~Pop Trunc'!$A$2:$AX$60,'[2]~Pop Trunc'!AK$2,FALSE)</f>
        <v>35</v>
      </c>
      <c r="AO33" s="233">
        <f>VLOOKUP($A33,'[2]~Pop Trunc'!$A$2:$AX$60,'[2]~Pop Trunc'!AL$2,FALSE)</f>
        <v>20</v>
      </c>
      <c r="AP33" s="233">
        <f>VLOOKUP($A33,'[2]~Pop Trunc'!$A$2:$AX$60,'[2]~Pop Trunc'!AM$2,FALSE)</f>
        <v>15</v>
      </c>
      <c r="AQ33" s="233">
        <f>VLOOKUP($A33,'[2]~Pop Trunc'!$A$2:$AX$60,'[2]~Pop Trunc'!AN$2,FALSE)</f>
        <v>15</v>
      </c>
      <c r="AR33" s="233">
        <f>VLOOKUP($A33,'[2]~Pop Trunc'!$A$2:$AX$60,'[2]~Pop Trunc'!AO$2,FALSE)</f>
        <v>5</v>
      </c>
      <c r="AS33" s="233">
        <f>VLOOKUP($A33,'[2]~Pop Trunc'!$A$2:$AX$60,'[2]~Pop Trunc'!AP$2,FALSE)</f>
        <v>5</v>
      </c>
      <c r="AT33" s="233">
        <f>VLOOKUP($A33,'[2]~Pop Trunc'!$A$2:$AX$60,'[2]~Pop Trunc'!AQ$2,FALSE)</f>
        <v>5</v>
      </c>
      <c r="AU33" s="233">
        <f>VLOOKUP($A33,'[2]~Pop Trunc'!$A$2:$AX$60,'[2]~Pop Trunc'!AR$2,FALSE)</f>
        <v>0</v>
      </c>
      <c r="BW33" s="138"/>
      <c r="CL33" s="131"/>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row>
    <row r="34" spans="1:114" ht="15" thickBot="1">
      <c r="A34" s="116">
        <v>5905030</v>
      </c>
      <c r="B34" s="116" t="s">
        <v>303</v>
      </c>
      <c r="C34" s="116" t="s">
        <v>289</v>
      </c>
      <c r="D34" s="151" t="s">
        <v>303</v>
      </c>
      <c r="E34" s="152">
        <f>VLOOKUP($A34,'[2]~Pop Trunc'!$A$2:$AX$60,'[2]~Pop Trunc'!C$2,FALSE)</f>
        <v>51.3</v>
      </c>
      <c r="F34" s="152">
        <f>VLOOKUP($A34,'[2]~Pop Trunc'!$A$2:$AX$60,'[2]~Pop Trunc'!D$2,FALSE)</f>
        <v>51</v>
      </c>
      <c r="G34" s="152"/>
      <c r="H34" s="152">
        <f>VLOOKUP($A34,'[2]~Pop Trunc'!$A$2:$AX$60,'[2]~Pop Trunc'!E$2,FALSE)</f>
        <v>710</v>
      </c>
      <c r="I34" s="152">
        <f>VLOOKUP($A34,'[2]~Pop Trunc'!$A$2:$AX$60,'[2]~Pop Trunc'!F$2,FALSE)</f>
        <v>685</v>
      </c>
      <c r="J34" s="216">
        <f>VLOOKUP($A34,'[2]~Pop Trunc'!$A$2:$AX$60,'[2]~Pop Trunc'!G$2,FALSE)</f>
        <v>25</v>
      </c>
      <c r="K34" s="216">
        <f>VLOOKUP($A34,'[2]~Pop Trunc'!$A$2:$AX$60,'[2]~Pop Trunc'!H$2,FALSE)</f>
        <v>15</v>
      </c>
      <c r="L34" s="216">
        <f>VLOOKUP($A34,'[2]~Pop Trunc'!$A$2:$AX$60,'[2]~Pop Trunc'!I$2,FALSE)</f>
        <v>15</v>
      </c>
      <c r="M34" s="216">
        <f>VLOOKUP($A34,'[2]~Pop Trunc'!$A$2:$AX$60,'[2]~Pop Trunc'!J$2,FALSE)</f>
        <v>20</v>
      </c>
      <c r="N34" s="216">
        <f>VLOOKUP($A34,'[2]~Pop Trunc'!$A$2:$AX$60,'[2]~Pop Trunc'!K$2,FALSE)</f>
        <v>45</v>
      </c>
      <c r="O34" s="216">
        <f>VLOOKUP($A34,'[2]~Pop Trunc'!$A$2:$AX$60,'[2]~Pop Trunc'!L$2,FALSE)</f>
        <v>25</v>
      </c>
      <c r="P34" s="225">
        <f>VLOOKUP($A34,'[2]~Pop Trunc'!$A$2:$AX$60,'[2]~Pop Trunc'!M$2,FALSE)</f>
        <v>50</v>
      </c>
      <c r="Q34" s="225">
        <f>VLOOKUP($A34,'[2]~Pop Trunc'!$A$2:$AX$60,'[2]~Pop Trunc'!N$2,FALSE)</f>
        <v>40</v>
      </c>
      <c r="R34" s="225">
        <f>VLOOKUP($A34,'[2]~Pop Trunc'!$A$2:$AX$60,'[2]~Pop Trunc'!O$2,FALSE)</f>
        <v>25</v>
      </c>
      <c r="S34" s="225">
        <f>VLOOKUP($A34,'[2]~Pop Trunc'!$A$2:$AX$60,'[2]~Pop Trunc'!P$2,FALSE)</f>
        <v>35</v>
      </c>
      <c r="T34" s="225">
        <f>VLOOKUP($A34,'[2]~Pop Trunc'!$A$2:$AX$60,'[2]~Pop Trunc'!Q$2,FALSE)</f>
        <v>25</v>
      </c>
      <c r="U34" s="225">
        <f>VLOOKUP($A34,'[2]~Pop Trunc'!$A$2:$AX$60,'[2]~Pop Trunc'!R$2,FALSE)</f>
        <v>30</v>
      </c>
      <c r="V34" s="225">
        <f>VLOOKUP($A34,'[2]~Pop Trunc'!$A$2:$AX$60,'[2]~Pop Trunc'!S$2,FALSE)</f>
        <v>25</v>
      </c>
      <c r="W34" s="225">
        <f>VLOOKUP($A34,'[2]~Pop Trunc'!$A$2:$AX$60,'[2]~Pop Trunc'!T$2,FALSE)</f>
        <v>30</v>
      </c>
      <c r="X34" s="225">
        <f>VLOOKUP($A34,'[2]~Pop Trunc'!$A$2:$AX$60,'[2]~Pop Trunc'!U$2,FALSE)</f>
        <v>25</v>
      </c>
      <c r="Y34" s="225">
        <f>VLOOKUP($A34,'[2]~Pop Trunc'!$A$2:$AX$60,'[2]~Pop Trunc'!V$2,FALSE)</f>
        <v>30</v>
      </c>
      <c r="Z34" s="225">
        <f>VLOOKUP($A34,'[2]~Pop Trunc'!$A$2:$AX$60,'[2]~Pop Trunc'!W$2,FALSE)</f>
        <v>40</v>
      </c>
      <c r="AA34" s="225">
        <f>VLOOKUP($A34,'[2]~Pop Trunc'!$A$2:$AX$60,'[2]~Pop Trunc'!X$2,FALSE)</f>
        <v>40</v>
      </c>
      <c r="AB34" s="225">
        <f>VLOOKUP($A34,'[2]~Pop Trunc'!$A$2:$AX$60,'[2]~Pop Trunc'!Y$2,FALSE)</f>
        <v>50</v>
      </c>
      <c r="AC34" s="225">
        <f>VLOOKUP($A34,'[2]~Pop Trunc'!$A$2:$AX$60,'[2]~Pop Trunc'!Z$2,FALSE)</f>
        <v>65</v>
      </c>
      <c r="AD34" s="225">
        <f>VLOOKUP($A34,'[2]~Pop Trunc'!$A$2:$AX$60,'[2]~Pop Trunc'!AA$2,FALSE)</f>
        <v>95</v>
      </c>
      <c r="AE34" s="225">
        <f>VLOOKUP($A34,'[2]~Pop Trunc'!$A$2:$AX$60,'[2]~Pop Trunc'!AB$2,FALSE)</f>
        <v>90</v>
      </c>
      <c r="AF34" s="225">
        <f>VLOOKUP($A34,'[2]~Pop Trunc'!$A$2:$AX$60,'[2]~Pop Trunc'!AC$2,FALSE)</f>
        <v>80</v>
      </c>
      <c r="AG34" s="225">
        <f>VLOOKUP($A34,'[2]~Pop Trunc'!$A$2:$AX$60,'[2]~Pop Trunc'!AD$2,FALSE)</f>
        <v>80</v>
      </c>
      <c r="AH34" s="225">
        <f>VLOOKUP($A34,'[2]~Pop Trunc'!$A$2:$AX$60,'[2]~Pop Trunc'!AE$2,FALSE)</f>
        <v>80</v>
      </c>
      <c r="AI34" s="225">
        <f>VLOOKUP($A34,'[2]~Pop Trunc'!$A$2:$AX$60,'[2]~Pop Trunc'!AF$2,FALSE)</f>
        <v>80</v>
      </c>
      <c r="AJ34" s="233">
        <f>VLOOKUP($A34,'[2]~Pop Trunc'!$A$2:$AX$60,'[2]~Pop Trunc'!AG$2,FALSE)</f>
        <v>50</v>
      </c>
      <c r="AK34" s="233">
        <f>VLOOKUP($A34,'[2]~Pop Trunc'!$A$2:$AX$60,'[2]~Pop Trunc'!AH$2,FALSE)</f>
        <v>40</v>
      </c>
      <c r="AL34" s="233">
        <f>VLOOKUP($A34,'[2]~Pop Trunc'!$A$2:$AX$60,'[2]~Pop Trunc'!AI$2,FALSE)</f>
        <v>35</v>
      </c>
      <c r="AM34" s="233">
        <f>VLOOKUP($A34,'[2]~Pop Trunc'!$A$2:$AX$60,'[2]~Pop Trunc'!AJ$2,FALSE)</f>
        <v>30</v>
      </c>
      <c r="AN34" s="233">
        <f>VLOOKUP($A34,'[2]~Pop Trunc'!$A$2:$AX$60,'[2]~Pop Trunc'!AK$2,FALSE)</f>
        <v>20</v>
      </c>
      <c r="AO34" s="233">
        <f>VLOOKUP($A34,'[2]~Pop Trunc'!$A$2:$AX$60,'[2]~Pop Trunc'!AL$2,FALSE)</f>
        <v>20</v>
      </c>
      <c r="AP34" s="233">
        <f>VLOOKUP($A34,'[2]~Pop Trunc'!$A$2:$AX$60,'[2]~Pop Trunc'!AM$2,FALSE)</f>
        <v>15</v>
      </c>
      <c r="AQ34" s="233">
        <f>VLOOKUP($A34,'[2]~Pop Trunc'!$A$2:$AX$60,'[2]~Pop Trunc'!AN$2,FALSE)</f>
        <v>15</v>
      </c>
      <c r="AR34" s="233">
        <f>VLOOKUP($A34,'[2]~Pop Trunc'!$A$2:$AX$60,'[2]~Pop Trunc'!AO$2,FALSE)</f>
        <v>5</v>
      </c>
      <c r="AS34" s="233">
        <f>VLOOKUP($A34,'[2]~Pop Trunc'!$A$2:$AX$60,'[2]~Pop Trunc'!AP$2,FALSE)</f>
        <v>5</v>
      </c>
      <c r="AT34" s="233">
        <f>VLOOKUP($A34,'[2]~Pop Trunc'!$A$2:$AX$60,'[2]~Pop Trunc'!AQ$2,FALSE)</f>
        <v>5</v>
      </c>
      <c r="AU34" s="233">
        <f>VLOOKUP($A34,'[2]~Pop Trunc'!$A$2:$AX$60,'[2]~Pop Trunc'!AR$2,FALSE)</f>
        <v>0</v>
      </c>
      <c r="CL34" s="131"/>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row>
    <row r="35" spans="1:114" ht="15" thickBot="1">
      <c r="D35" s="153" t="s">
        <v>600</v>
      </c>
      <c r="E35" s="154">
        <f>AVERAGE(E28:E34)</f>
        <v>46.485714285714288</v>
      </c>
      <c r="F35" s="155">
        <f>AVERAGE(F28:F34)</f>
        <v>47.300000000000004</v>
      </c>
      <c r="G35" s="154">
        <f>AVERAGE(E35:F35)</f>
        <v>46.892857142857146</v>
      </c>
      <c r="H35" s="155">
        <f t="shared" ref="H35:AU35" si="11">SUM(H28:H34)</f>
        <v>9415</v>
      </c>
      <c r="I35" s="155">
        <f t="shared" si="11"/>
        <v>9805</v>
      </c>
      <c r="J35" s="217">
        <f t="shared" si="11"/>
        <v>485</v>
      </c>
      <c r="K35" s="217">
        <f t="shared" si="11"/>
        <v>445</v>
      </c>
      <c r="L35" s="217">
        <f t="shared" si="11"/>
        <v>460</v>
      </c>
      <c r="M35" s="217">
        <f t="shared" si="11"/>
        <v>445</v>
      </c>
      <c r="N35" s="217">
        <f t="shared" si="11"/>
        <v>525</v>
      </c>
      <c r="O35" s="217">
        <f t="shared" si="11"/>
        <v>455</v>
      </c>
      <c r="P35" s="226">
        <f t="shared" si="11"/>
        <v>645</v>
      </c>
      <c r="Q35" s="226">
        <f t="shared" si="11"/>
        <v>575</v>
      </c>
      <c r="R35" s="226">
        <f t="shared" si="11"/>
        <v>445</v>
      </c>
      <c r="S35" s="226">
        <f t="shared" si="11"/>
        <v>510</v>
      </c>
      <c r="T35" s="226">
        <f t="shared" si="11"/>
        <v>455</v>
      </c>
      <c r="U35" s="226">
        <f t="shared" si="11"/>
        <v>480</v>
      </c>
      <c r="V35" s="226">
        <f t="shared" si="11"/>
        <v>475</v>
      </c>
      <c r="W35" s="226">
        <f t="shared" si="11"/>
        <v>470</v>
      </c>
      <c r="X35" s="226">
        <f t="shared" si="11"/>
        <v>525</v>
      </c>
      <c r="Y35" s="226">
        <f t="shared" si="11"/>
        <v>540</v>
      </c>
      <c r="Z35" s="226">
        <f t="shared" si="11"/>
        <v>545</v>
      </c>
      <c r="AA35" s="226">
        <f t="shared" si="11"/>
        <v>630</v>
      </c>
      <c r="AB35" s="226">
        <f t="shared" si="11"/>
        <v>665</v>
      </c>
      <c r="AC35" s="226">
        <f t="shared" si="11"/>
        <v>745</v>
      </c>
      <c r="AD35" s="226">
        <f t="shared" si="11"/>
        <v>920</v>
      </c>
      <c r="AE35" s="226">
        <f t="shared" si="11"/>
        <v>910</v>
      </c>
      <c r="AF35" s="226">
        <f t="shared" si="11"/>
        <v>890</v>
      </c>
      <c r="AG35" s="226">
        <f t="shared" si="11"/>
        <v>900</v>
      </c>
      <c r="AH35" s="226">
        <f t="shared" si="11"/>
        <v>740</v>
      </c>
      <c r="AI35" s="226">
        <f t="shared" si="11"/>
        <v>725</v>
      </c>
      <c r="AJ35" s="234">
        <f t="shared" si="11"/>
        <v>480</v>
      </c>
      <c r="AK35" s="234">
        <f t="shared" si="11"/>
        <v>500</v>
      </c>
      <c r="AL35" s="234">
        <f t="shared" si="11"/>
        <v>410</v>
      </c>
      <c r="AM35" s="234">
        <f t="shared" si="11"/>
        <v>445</v>
      </c>
      <c r="AN35" s="234">
        <f t="shared" si="11"/>
        <v>320</v>
      </c>
      <c r="AO35" s="234">
        <f t="shared" si="11"/>
        <v>385</v>
      </c>
      <c r="AP35" s="234">
        <f t="shared" si="11"/>
        <v>260</v>
      </c>
      <c r="AQ35" s="234">
        <f t="shared" si="11"/>
        <v>320</v>
      </c>
      <c r="AR35" s="234">
        <f t="shared" si="11"/>
        <v>135</v>
      </c>
      <c r="AS35" s="234">
        <f t="shared" si="11"/>
        <v>235</v>
      </c>
      <c r="AT35" s="234">
        <f t="shared" si="11"/>
        <v>50</v>
      </c>
      <c r="AU35" s="235">
        <f t="shared" si="11"/>
        <v>130</v>
      </c>
      <c r="CL35" s="131"/>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row>
    <row r="36" spans="1:114" s="179" customFormat="1" ht="15" thickBot="1">
      <c r="D36" s="180" t="s">
        <v>645</v>
      </c>
      <c r="E36" s="181"/>
      <c r="F36" s="181"/>
      <c r="G36" s="182">
        <f>(G9+G12+G16+G19+G24+G27+G35)/7</f>
        <v>48.070408163265306</v>
      </c>
      <c r="H36" s="181">
        <f>H35+H27+H24+H19+H16+H12+H9</f>
        <v>31915</v>
      </c>
      <c r="I36" s="181">
        <f t="shared" ref="I36:AU36" si="12">I35+I27+I24+I19+I16+I9</f>
        <v>31165</v>
      </c>
      <c r="J36" s="219">
        <f t="shared" si="12"/>
        <v>1475</v>
      </c>
      <c r="K36" s="219">
        <f t="shared" si="12"/>
        <v>1355</v>
      </c>
      <c r="L36" s="219">
        <f t="shared" si="12"/>
        <v>1550</v>
      </c>
      <c r="M36" s="219">
        <f t="shared" si="12"/>
        <v>1410</v>
      </c>
      <c r="N36" s="219">
        <f t="shared" si="12"/>
        <v>1680</v>
      </c>
      <c r="O36" s="219">
        <f t="shared" si="12"/>
        <v>1585</v>
      </c>
      <c r="P36" s="228">
        <f t="shared" si="12"/>
        <v>1960</v>
      </c>
      <c r="Q36" s="228">
        <f t="shared" si="12"/>
        <v>1835</v>
      </c>
      <c r="R36" s="228">
        <f t="shared" si="12"/>
        <v>1475</v>
      </c>
      <c r="S36" s="228">
        <f t="shared" si="12"/>
        <v>1415</v>
      </c>
      <c r="T36" s="228">
        <f t="shared" si="12"/>
        <v>1395</v>
      </c>
      <c r="U36" s="228">
        <f t="shared" si="12"/>
        <v>1455</v>
      </c>
      <c r="V36" s="228">
        <f t="shared" si="12"/>
        <v>1655</v>
      </c>
      <c r="W36" s="228">
        <f t="shared" si="12"/>
        <v>1695</v>
      </c>
      <c r="X36" s="228">
        <f t="shared" si="12"/>
        <v>1850</v>
      </c>
      <c r="Y36" s="228">
        <f t="shared" si="12"/>
        <v>1940</v>
      </c>
      <c r="Z36" s="228">
        <f t="shared" si="12"/>
        <v>1910</v>
      </c>
      <c r="AA36" s="228">
        <f t="shared" si="12"/>
        <v>2075</v>
      </c>
      <c r="AB36" s="228">
        <f t="shared" si="12"/>
        <v>2220</v>
      </c>
      <c r="AC36" s="228">
        <f t="shared" si="12"/>
        <v>2405</v>
      </c>
      <c r="AD36" s="228">
        <f t="shared" si="12"/>
        <v>2755</v>
      </c>
      <c r="AE36" s="228">
        <f t="shared" si="12"/>
        <v>2825</v>
      </c>
      <c r="AF36" s="228">
        <f t="shared" si="12"/>
        <v>2815</v>
      </c>
      <c r="AG36" s="228">
        <f t="shared" si="12"/>
        <v>2800</v>
      </c>
      <c r="AH36" s="228">
        <f t="shared" si="12"/>
        <v>2505</v>
      </c>
      <c r="AI36" s="228">
        <f t="shared" si="12"/>
        <v>2495</v>
      </c>
      <c r="AJ36" s="238">
        <f t="shared" si="12"/>
        <v>1750</v>
      </c>
      <c r="AK36" s="238">
        <f t="shared" si="12"/>
        <v>1690</v>
      </c>
      <c r="AL36" s="238">
        <f t="shared" si="12"/>
        <v>1265</v>
      </c>
      <c r="AM36" s="238">
        <f t="shared" si="12"/>
        <v>1325</v>
      </c>
      <c r="AN36" s="238">
        <f t="shared" si="12"/>
        <v>990</v>
      </c>
      <c r="AO36" s="238">
        <f t="shared" si="12"/>
        <v>1025</v>
      </c>
      <c r="AP36" s="238">
        <f t="shared" si="12"/>
        <v>725</v>
      </c>
      <c r="AQ36" s="238">
        <f t="shared" si="12"/>
        <v>885</v>
      </c>
      <c r="AR36" s="238">
        <f t="shared" si="12"/>
        <v>360</v>
      </c>
      <c r="AS36" s="238">
        <f t="shared" si="12"/>
        <v>585</v>
      </c>
      <c r="AT36" s="238">
        <f t="shared" si="12"/>
        <v>150</v>
      </c>
      <c r="AU36" s="239">
        <f t="shared" si="12"/>
        <v>345</v>
      </c>
      <c r="BA36" s="183"/>
      <c r="BB36" s="183"/>
      <c r="BW36" s="184"/>
      <c r="BX36" s="184"/>
      <c r="BY36" s="184"/>
      <c r="BZ36" s="184"/>
      <c r="CA36" s="184"/>
      <c r="CB36" s="184"/>
      <c r="CC36" s="184"/>
      <c r="CD36" s="184"/>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row>
    <row r="37" spans="1:114">
      <c r="A37" s="116">
        <v>5901022</v>
      </c>
      <c r="B37" s="116" t="s">
        <v>48</v>
      </c>
      <c r="C37" s="116" t="s">
        <v>286</v>
      </c>
      <c r="D37" s="151" t="s">
        <v>48</v>
      </c>
      <c r="E37" s="152">
        <f>VLOOKUP($A37,'[2]~Pop Trunc'!$A$2:$AX$60,'[2]~Pop Trunc'!C$2,FALSE)</f>
        <v>42</v>
      </c>
      <c r="F37" s="152">
        <f>VLOOKUP($A37,'[2]~Pop Trunc'!$A$2:$AX$60,'[2]~Pop Trunc'!D$2,FALSE)</f>
        <v>44.1</v>
      </c>
      <c r="G37" s="152"/>
      <c r="H37" s="152">
        <f>VLOOKUP($A37,'[2]~Pop Trunc'!$A$2:$AX$60,'[2]~Pop Trunc'!E$2,FALSE)</f>
        <v>9360</v>
      </c>
      <c r="I37" s="152">
        <f>VLOOKUP($A37,'[2]~Pop Trunc'!$A$2:$AX$60,'[2]~Pop Trunc'!F$2,FALSE)</f>
        <v>9960</v>
      </c>
      <c r="J37" s="216">
        <f>VLOOKUP($A37,'[2]~Pop Trunc'!$A$2:$AX$60,'[2]~Pop Trunc'!G$2,FALSE)</f>
        <v>535</v>
      </c>
      <c r="K37" s="216">
        <f>VLOOKUP($A37,'[2]~Pop Trunc'!$A$2:$AX$60,'[2]~Pop Trunc'!H$2,FALSE)</f>
        <v>540</v>
      </c>
      <c r="L37" s="216">
        <f>VLOOKUP($A37,'[2]~Pop Trunc'!$A$2:$AX$60,'[2]~Pop Trunc'!I$2,FALSE)</f>
        <v>540</v>
      </c>
      <c r="M37" s="216">
        <f>VLOOKUP($A37,'[2]~Pop Trunc'!$A$2:$AX$60,'[2]~Pop Trunc'!J$2,FALSE)</f>
        <v>555</v>
      </c>
      <c r="N37" s="216">
        <f>VLOOKUP($A37,'[2]~Pop Trunc'!$A$2:$AX$60,'[2]~Pop Trunc'!K$2,FALSE)</f>
        <v>580</v>
      </c>
      <c r="O37" s="216">
        <f>VLOOKUP($A37,'[2]~Pop Trunc'!$A$2:$AX$60,'[2]~Pop Trunc'!L$2,FALSE)</f>
        <v>505</v>
      </c>
      <c r="P37" s="225">
        <f>VLOOKUP($A37,'[2]~Pop Trunc'!$A$2:$AX$60,'[2]~Pop Trunc'!M$2,FALSE)</f>
        <v>635</v>
      </c>
      <c r="Q37" s="225">
        <f>VLOOKUP($A37,'[2]~Pop Trunc'!$A$2:$AX$60,'[2]~Pop Trunc'!N$2,FALSE)</f>
        <v>615</v>
      </c>
      <c r="R37" s="225">
        <f>VLOOKUP($A37,'[2]~Pop Trunc'!$A$2:$AX$60,'[2]~Pop Trunc'!O$2,FALSE)</f>
        <v>520</v>
      </c>
      <c r="S37" s="225">
        <f>VLOOKUP($A37,'[2]~Pop Trunc'!$A$2:$AX$60,'[2]~Pop Trunc'!P$2,FALSE)</f>
        <v>545</v>
      </c>
      <c r="T37" s="225">
        <f>VLOOKUP($A37,'[2]~Pop Trunc'!$A$2:$AX$60,'[2]~Pop Trunc'!Q$2,FALSE)</f>
        <v>575</v>
      </c>
      <c r="U37" s="225">
        <f>VLOOKUP($A37,'[2]~Pop Trunc'!$A$2:$AX$60,'[2]~Pop Trunc'!R$2,FALSE)</f>
        <v>570</v>
      </c>
      <c r="V37" s="225">
        <f>VLOOKUP($A37,'[2]~Pop Trunc'!$A$2:$AX$60,'[2]~Pop Trunc'!S$2,FALSE)</f>
        <v>515</v>
      </c>
      <c r="W37" s="225">
        <f>VLOOKUP($A37,'[2]~Pop Trunc'!$A$2:$AX$60,'[2]~Pop Trunc'!T$2,FALSE)</f>
        <v>565</v>
      </c>
      <c r="X37" s="225">
        <f>VLOOKUP($A37,'[2]~Pop Trunc'!$A$2:$AX$60,'[2]~Pop Trunc'!U$2,FALSE)</f>
        <v>545</v>
      </c>
      <c r="Y37" s="225">
        <f>VLOOKUP($A37,'[2]~Pop Trunc'!$A$2:$AX$60,'[2]~Pop Trunc'!V$2,FALSE)</f>
        <v>555</v>
      </c>
      <c r="Z37" s="225">
        <f>VLOOKUP($A37,'[2]~Pop Trunc'!$A$2:$AX$60,'[2]~Pop Trunc'!W$2,FALSE)</f>
        <v>550</v>
      </c>
      <c r="AA37" s="225">
        <f>VLOOKUP($A37,'[2]~Pop Trunc'!$A$2:$AX$60,'[2]~Pop Trunc'!X$2,FALSE)</f>
        <v>635</v>
      </c>
      <c r="AB37" s="225">
        <f>VLOOKUP($A37,'[2]~Pop Trunc'!$A$2:$AX$60,'[2]~Pop Trunc'!Y$2,FALSE)</f>
        <v>725</v>
      </c>
      <c r="AC37" s="225">
        <f>VLOOKUP($A37,'[2]~Pop Trunc'!$A$2:$AX$60,'[2]~Pop Trunc'!Z$2,FALSE)</f>
        <v>725</v>
      </c>
      <c r="AD37" s="225">
        <f>VLOOKUP($A37,'[2]~Pop Trunc'!$A$2:$AX$60,'[2]~Pop Trunc'!AA$2,FALSE)</f>
        <v>745</v>
      </c>
      <c r="AE37" s="225">
        <f>VLOOKUP($A37,'[2]~Pop Trunc'!$A$2:$AX$60,'[2]~Pop Trunc'!AB$2,FALSE)</f>
        <v>750</v>
      </c>
      <c r="AF37" s="225">
        <f>VLOOKUP($A37,'[2]~Pop Trunc'!$A$2:$AX$60,'[2]~Pop Trunc'!AC$2,FALSE)</f>
        <v>710</v>
      </c>
      <c r="AG37" s="225">
        <f>VLOOKUP($A37,'[2]~Pop Trunc'!$A$2:$AX$60,'[2]~Pop Trunc'!AD$2,FALSE)</f>
        <v>780</v>
      </c>
      <c r="AH37" s="225">
        <f>VLOOKUP($A37,'[2]~Pop Trunc'!$A$2:$AX$60,'[2]~Pop Trunc'!AE$2,FALSE)</f>
        <v>645</v>
      </c>
      <c r="AI37" s="225">
        <f>VLOOKUP($A37,'[2]~Pop Trunc'!$A$2:$AX$60,'[2]~Pop Trunc'!AF$2,FALSE)</f>
        <v>715</v>
      </c>
      <c r="AJ37" s="233">
        <f>VLOOKUP($A37,'[2]~Pop Trunc'!$A$2:$AX$60,'[2]~Pop Trunc'!AG$2,FALSE)</f>
        <v>495</v>
      </c>
      <c r="AK37" s="233">
        <f>VLOOKUP($A37,'[2]~Pop Trunc'!$A$2:$AX$60,'[2]~Pop Trunc'!AH$2,FALSE)</f>
        <v>540</v>
      </c>
      <c r="AL37" s="233">
        <f>VLOOKUP($A37,'[2]~Pop Trunc'!$A$2:$AX$60,'[2]~Pop Trunc'!AI$2,FALSE)</f>
        <v>400</v>
      </c>
      <c r="AM37" s="233">
        <f>VLOOKUP($A37,'[2]~Pop Trunc'!$A$2:$AX$60,'[2]~Pop Trunc'!AJ$2,FALSE)</f>
        <v>415</v>
      </c>
      <c r="AN37" s="233">
        <f>VLOOKUP($A37,'[2]~Pop Trunc'!$A$2:$AX$60,'[2]~Pop Trunc'!AK$2,FALSE)</f>
        <v>300</v>
      </c>
      <c r="AO37" s="233">
        <f>VLOOKUP($A37,'[2]~Pop Trunc'!$A$2:$AX$60,'[2]~Pop Trunc'!AL$2,FALSE)</f>
        <v>335</v>
      </c>
      <c r="AP37" s="233">
        <f>VLOOKUP($A37,'[2]~Pop Trunc'!$A$2:$AX$60,'[2]~Pop Trunc'!AM$2,FALSE)</f>
        <v>210</v>
      </c>
      <c r="AQ37" s="233">
        <f>VLOOKUP($A37,'[2]~Pop Trunc'!$A$2:$AX$60,'[2]~Pop Trunc'!AN$2,FALSE)</f>
        <v>310</v>
      </c>
      <c r="AR37" s="233">
        <f>VLOOKUP($A37,'[2]~Pop Trunc'!$A$2:$AX$60,'[2]~Pop Trunc'!AO$2,FALSE)</f>
        <v>105</v>
      </c>
      <c r="AS37" s="233">
        <f>VLOOKUP($A37,'[2]~Pop Trunc'!$A$2:$AX$60,'[2]~Pop Trunc'!AP$2,FALSE)</f>
        <v>205</v>
      </c>
      <c r="AT37" s="233">
        <f>VLOOKUP($A37,'[2]~Pop Trunc'!$A$2:$AX$60,'[2]~Pop Trunc'!AQ$2,FALSE)</f>
        <v>50</v>
      </c>
      <c r="AU37" s="233">
        <f>VLOOKUP($A37,'[2]~Pop Trunc'!$A$2:$AX$60,'[2]~Pop Trunc'!AR$2,FALSE)</f>
        <v>85</v>
      </c>
      <c r="CP37" s="132"/>
      <c r="CQ37" s="132"/>
    </row>
    <row r="38" spans="1:114">
      <c r="A38" s="116">
        <v>5901019</v>
      </c>
      <c r="B38" s="116" t="s">
        <v>306</v>
      </c>
      <c r="C38" s="116" t="s">
        <v>289</v>
      </c>
      <c r="D38" s="151" t="s">
        <v>306</v>
      </c>
      <c r="E38" s="152">
        <f>VLOOKUP($A38,'[2]~Pop Trunc'!$A$2:$AX$60,'[2]~Pop Trunc'!C$2,FALSE)</f>
        <v>48.6</v>
      </c>
      <c r="F38" s="152">
        <f>VLOOKUP($A38,'[2]~Pop Trunc'!$A$2:$AX$60,'[2]~Pop Trunc'!D$2,FALSE)</f>
        <v>48.2</v>
      </c>
      <c r="G38" s="152"/>
      <c r="H38" s="152">
        <f>VLOOKUP($A38,'[2]~Pop Trunc'!$A$2:$AX$60,'[2]~Pop Trunc'!E$2,FALSE)</f>
        <v>920</v>
      </c>
      <c r="I38" s="152">
        <f>VLOOKUP($A38,'[2]~Pop Trunc'!$A$2:$AX$60,'[2]~Pop Trunc'!F$2,FALSE)</f>
        <v>830</v>
      </c>
      <c r="J38" s="216">
        <f>VLOOKUP($A38,'[2]~Pop Trunc'!$A$2:$AX$60,'[2]~Pop Trunc'!G$2,FALSE)</f>
        <v>40</v>
      </c>
      <c r="K38" s="216">
        <f>VLOOKUP($A38,'[2]~Pop Trunc'!$A$2:$AX$60,'[2]~Pop Trunc'!H$2,FALSE)</f>
        <v>45</v>
      </c>
      <c r="L38" s="216">
        <f>VLOOKUP($A38,'[2]~Pop Trunc'!$A$2:$AX$60,'[2]~Pop Trunc'!I$2,FALSE)</f>
        <v>45</v>
      </c>
      <c r="M38" s="216">
        <f>VLOOKUP($A38,'[2]~Pop Trunc'!$A$2:$AX$60,'[2]~Pop Trunc'!J$2,FALSE)</f>
        <v>30</v>
      </c>
      <c r="N38" s="216">
        <f>VLOOKUP($A38,'[2]~Pop Trunc'!$A$2:$AX$60,'[2]~Pop Trunc'!K$2,FALSE)</f>
        <v>50</v>
      </c>
      <c r="O38" s="216">
        <f>VLOOKUP($A38,'[2]~Pop Trunc'!$A$2:$AX$60,'[2]~Pop Trunc'!L$2,FALSE)</f>
        <v>50</v>
      </c>
      <c r="P38" s="225">
        <f>VLOOKUP($A38,'[2]~Pop Trunc'!$A$2:$AX$60,'[2]~Pop Trunc'!M$2,FALSE)</f>
        <v>55</v>
      </c>
      <c r="Q38" s="225">
        <f>VLOOKUP($A38,'[2]~Pop Trunc'!$A$2:$AX$60,'[2]~Pop Trunc'!N$2,FALSE)</f>
        <v>50</v>
      </c>
      <c r="R38" s="225">
        <f>VLOOKUP($A38,'[2]~Pop Trunc'!$A$2:$AX$60,'[2]~Pop Trunc'!O$2,FALSE)</f>
        <v>40</v>
      </c>
      <c r="S38" s="225">
        <f>VLOOKUP($A38,'[2]~Pop Trunc'!$A$2:$AX$60,'[2]~Pop Trunc'!P$2,FALSE)</f>
        <v>30</v>
      </c>
      <c r="T38" s="225">
        <f>VLOOKUP($A38,'[2]~Pop Trunc'!$A$2:$AX$60,'[2]~Pop Trunc'!Q$2,FALSE)</f>
        <v>30</v>
      </c>
      <c r="U38" s="225">
        <f>VLOOKUP($A38,'[2]~Pop Trunc'!$A$2:$AX$60,'[2]~Pop Trunc'!R$2,FALSE)</f>
        <v>35</v>
      </c>
      <c r="V38" s="225">
        <f>VLOOKUP($A38,'[2]~Pop Trunc'!$A$2:$AX$60,'[2]~Pop Trunc'!S$2,FALSE)</f>
        <v>50</v>
      </c>
      <c r="W38" s="225">
        <f>VLOOKUP($A38,'[2]~Pop Trunc'!$A$2:$AX$60,'[2]~Pop Trunc'!T$2,FALSE)</f>
        <v>40</v>
      </c>
      <c r="X38" s="225">
        <f>VLOOKUP($A38,'[2]~Pop Trunc'!$A$2:$AX$60,'[2]~Pop Trunc'!U$2,FALSE)</f>
        <v>50</v>
      </c>
      <c r="Y38" s="225">
        <f>VLOOKUP($A38,'[2]~Pop Trunc'!$A$2:$AX$60,'[2]~Pop Trunc'!V$2,FALSE)</f>
        <v>40</v>
      </c>
      <c r="Z38" s="225">
        <f>VLOOKUP($A38,'[2]~Pop Trunc'!$A$2:$AX$60,'[2]~Pop Trunc'!W$2,FALSE)</f>
        <v>50</v>
      </c>
      <c r="AA38" s="225">
        <f>VLOOKUP($A38,'[2]~Pop Trunc'!$A$2:$AX$60,'[2]~Pop Trunc'!X$2,FALSE)</f>
        <v>65</v>
      </c>
      <c r="AB38" s="225">
        <f>VLOOKUP($A38,'[2]~Pop Trunc'!$A$2:$AX$60,'[2]~Pop Trunc'!Y$2,FALSE)</f>
        <v>70</v>
      </c>
      <c r="AC38" s="225">
        <f>VLOOKUP($A38,'[2]~Pop Trunc'!$A$2:$AX$60,'[2]~Pop Trunc'!Z$2,FALSE)</f>
        <v>65</v>
      </c>
      <c r="AD38" s="225">
        <f>VLOOKUP($A38,'[2]~Pop Trunc'!$A$2:$AX$60,'[2]~Pop Trunc'!AA$2,FALSE)</f>
        <v>90</v>
      </c>
      <c r="AE38" s="225">
        <f>VLOOKUP($A38,'[2]~Pop Trunc'!$A$2:$AX$60,'[2]~Pop Trunc'!AB$2,FALSE)</f>
        <v>85</v>
      </c>
      <c r="AF38" s="225">
        <f>VLOOKUP($A38,'[2]~Pop Trunc'!$A$2:$AX$60,'[2]~Pop Trunc'!AC$2,FALSE)</f>
        <v>95</v>
      </c>
      <c r="AG38" s="225">
        <f>VLOOKUP($A38,'[2]~Pop Trunc'!$A$2:$AX$60,'[2]~Pop Trunc'!AD$2,FALSE)</f>
        <v>90</v>
      </c>
      <c r="AH38" s="225">
        <f>VLOOKUP($A38,'[2]~Pop Trunc'!$A$2:$AX$60,'[2]~Pop Trunc'!AE$2,FALSE)</f>
        <v>85</v>
      </c>
      <c r="AI38" s="225">
        <f>VLOOKUP($A38,'[2]~Pop Trunc'!$A$2:$AX$60,'[2]~Pop Trunc'!AF$2,FALSE)</f>
        <v>70</v>
      </c>
      <c r="AJ38" s="233">
        <f>VLOOKUP($A38,'[2]~Pop Trunc'!$A$2:$AX$60,'[2]~Pop Trunc'!AG$2,FALSE)</f>
        <v>70</v>
      </c>
      <c r="AK38" s="233">
        <f>VLOOKUP($A38,'[2]~Pop Trunc'!$A$2:$AX$60,'[2]~Pop Trunc'!AH$2,FALSE)</f>
        <v>55</v>
      </c>
      <c r="AL38" s="233">
        <f>VLOOKUP($A38,'[2]~Pop Trunc'!$A$2:$AX$60,'[2]~Pop Trunc'!AI$2,FALSE)</f>
        <v>50</v>
      </c>
      <c r="AM38" s="233">
        <f>VLOOKUP($A38,'[2]~Pop Trunc'!$A$2:$AX$60,'[2]~Pop Trunc'!AJ$2,FALSE)</f>
        <v>35</v>
      </c>
      <c r="AN38" s="233">
        <f>VLOOKUP($A38,'[2]~Pop Trunc'!$A$2:$AX$60,'[2]~Pop Trunc'!AK$2,FALSE)</f>
        <v>25</v>
      </c>
      <c r="AO38" s="233">
        <f>VLOOKUP($A38,'[2]~Pop Trunc'!$A$2:$AX$60,'[2]~Pop Trunc'!AL$2,FALSE)</f>
        <v>20</v>
      </c>
      <c r="AP38" s="233">
        <f>VLOOKUP($A38,'[2]~Pop Trunc'!$A$2:$AX$60,'[2]~Pop Trunc'!AM$2,FALSE)</f>
        <v>20</v>
      </c>
      <c r="AQ38" s="233">
        <f>VLOOKUP($A38,'[2]~Pop Trunc'!$A$2:$AX$60,'[2]~Pop Trunc'!AN$2,FALSE)</f>
        <v>15</v>
      </c>
      <c r="AR38" s="233">
        <f>VLOOKUP($A38,'[2]~Pop Trunc'!$A$2:$AX$60,'[2]~Pop Trunc'!AO$2,FALSE)</f>
        <v>0</v>
      </c>
      <c r="AS38" s="233">
        <f>VLOOKUP($A38,'[2]~Pop Trunc'!$A$2:$AX$60,'[2]~Pop Trunc'!AP$2,FALSE)</f>
        <v>10</v>
      </c>
      <c r="AT38" s="233">
        <f>VLOOKUP($A38,'[2]~Pop Trunc'!$A$2:$AX$60,'[2]~Pop Trunc'!AQ$2,FALSE)</f>
        <v>0</v>
      </c>
      <c r="AU38" s="233">
        <f>VLOOKUP($A38,'[2]~Pop Trunc'!$A$2:$AX$60,'[2]~Pop Trunc'!AR$2,FALSE)</f>
        <v>0</v>
      </c>
      <c r="AW38" s="131" t="s">
        <v>307</v>
      </c>
      <c r="CL38" s="131" t="s">
        <v>307</v>
      </c>
      <c r="CP38" s="132"/>
      <c r="CQ38" s="132"/>
    </row>
    <row r="39" spans="1:114" ht="22.2" customHeight="1" thickBot="1">
      <c r="A39" s="116">
        <v>5901035</v>
      </c>
      <c r="B39" s="116" t="s">
        <v>308</v>
      </c>
      <c r="C39" s="116" t="s">
        <v>289</v>
      </c>
      <c r="D39" s="151" t="s">
        <v>308</v>
      </c>
      <c r="E39" s="152">
        <f>VLOOKUP($A39,'[2]~Pop Trunc'!$A$2:$AX$60,'[2]~Pop Trunc'!C$2,FALSE)</f>
        <v>48.6</v>
      </c>
      <c r="F39" s="152">
        <f>VLOOKUP($A39,'[2]~Pop Trunc'!$A$2:$AX$60,'[2]~Pop Trunc'!D$2,FALSE)</f>
        <v>47.2</v>
      </c>
      <c r="G39" s="152"/>
      <c r="H39" s="152">
        <f>VLOOKUP($A39,'[2]~Pop Trunc'!$A$2:$AX$60,'[2]~Pop Trunc'!E$2,FALSE)</f>
        <v>2905</v>
      </c>
      <c r="I39" s="152">
        <f>VLOOKUP($A39,'[2]~Pop Trunc'!$A$2:$AX$60,'[2]~Pop Trunc'!F$2,FALSE)</f>
        <v>2805</v>
      </c>
      <c r="J39" s="216">
        <f>VLOOKUP($A39,'[2]~Pop Trunc'!$A$2:$AX$60,'[2]~Pop Trunc'!G$2,FALSE)</f>
        <v>125</v>
      </c>
      <c r="K39" s="216">
        <f>VLOOKUP($A39,'[2]~Pop Trunc'!$A$2:$AX$60,'[2]~Pop Trunc'!H$2,FALSE)</f>
        <v>115</v>
      </c>
      <c r="L39" s="216">
        <f>VLOOKUP($A39,'[2]~Pop Trunc'!$A$2:$AX$60,'[2]~Pop Trunc'!I$2,FALSE)</f>
        <v>115</v>
      </c>
      <c r="M39" s="216">
        <f>VLOOKUP($A39,'[2]~Pop Trunc'!$A$2:$AX$60,'[2]~Pop Trunc'!J$2,FALSE)</f>
        <v>145</v>
      </c>
      <c r="N39" s="216">
        <f>VLOOKUP($A39,'[2]~Pop Trunc'!$A$2:$AX$60,'[2]~Pop Trunc'!K$2,FALSE)</f>
        <v>180</v>
      </c>
      <c r="O39" s="216">
        <f>VLOOKUP($A39,'[2]~Pop Trunc'!$A$2:$AX$60,'[2]~Pop Trunc'!L$2,FALSE)</f>
        <v>160</v>
      </c>
      <c r="P39" s="225">
        <f>VLOOKUP($A39,'[2]~Pop Trunc'!$A$2:$AX$60,'[2]~Pop Trunc'!M$2,FALSE)</f>
        <v>190</v>
      </c>
      <c r="Q39" s="225">
        <f>VLOOKUP($A39,'[2]~Pop Trunc'!$A$2:$AX$60,'[2]~Pop Trunc'!N$2,FALSE)</f>
        <v>175</v>
      </c>
      <c r="R39" s="225">
        <f>VLOOKUP($A39,'[2]~Pop Trunc'!$A$2:$AX$60,'[2]~Pop Trunc'!O$2,FALSE)</f>
        <v>140</v>
      </c>
      <c r="S39" s="225">
        <f>VLOOKUP($A39,'[2]~Pop Trunc'!$A$2:$AX$60,'[2]~Pop Trunc'!P$2,FALSE)</f>
        <v>125</v>
      </c>
      <c r="T39" s="225">
        <f>VLOOKUP($A39,'[2]~Pop Trunc'!$A$2:$AX$60,'[2]~Pop Trunc'!Q$2,FALSE)</f>
        <v>100</v>
      </c>
      <c r="U39" s="225">
        <f>VLOOKUP($A39,'[2]~Pop Trunc'!$A$2:$AX$60,'[2]~Pop Trunc'!R$2,FALSE)</f>
        <v>90</v>
      </c>
      <c r="V39" s="225">
        <f>VLOOKUP($A39,'[2]~Pop Trunc'!$A$2:$AX$60,'[2]~Pop Trunc'!S$2,FALSE)</f>
        <v>105</v>
      </c>
      <c r="W39" s="225">
        <f>VLOOKUP($A39,'[2]~Pop Trunc'!$A$2:$AX$60,'[2]~Pop Trunc'!T$2,FALSE)</f>
        <v>125</v>
      </c>
      <c r="X39" s="225">
        <f>VLOOKUP($A39,'[2]~Pop Trunc'!$A$2:$AX$60,'[2]~Pop Trunc'!U$2,FALSE)</f>
        <v>135</v>
      </c>
      <c r="Y39" s="225">
        <f>VLOOKUP($A39,'[2]~Pop Trunc'!$A$2:$AX$60,'[2]~Pop Trunc'!V$2,FALSE)</f>
        <v>140</v>
      </c>
      <c r="Z39" s="225">
        <f>VLOOKUP($A39,'[2]~Pop Trunc'!$A$2:$AX$60,'[2]~Pop Trunc'!W$2,FALSE)</f>
        <v>185</v>
      </c>
      <c r="AA39" s="225">
        <f>VLOOKUP($A39,'[2]~Pop Trunc'!$A$2:$AX$60,'[2]~Pop Trunc'!X$2,FALSE)</f>
        <v>210</v>
      </c>
      <c r="AB39" s="225">
        <f>VLOOKUP($A39,'[2]~Pop Trunc'!$A$2:$AX$60,'[2]~Pop Trunc'!Y$2,FALSE)</f>
        <v>250</v>
      </c>
      <c r="AC39" s="225">
        <f>VLOOKUP($A39,'[2]~Pop Trunc'!$A$2:$AX$60,'[2]~Pop Trunc'!Z$2,FALSE)</f>
        <v>290</v>
      </c>
      <c r="AD39" s="225">
        <f>VLOOKUP($A39,'[2]~Pop Trunc'!$A$2:$AX$60,'[2]~Pop Trunc'!AA$2,FALSE)</f>
        <v>285</v>
      </c>
      <c r="AE39" s="225">
        <f>VLOOKUP($A39,'[2]~Pop Trunc'!$A$2:$AX$60,'[2]~Pop Trunc'!AB$2,FALSE)</f>
        <v>295</v>
      </c>
      <c r="AF39" s="225">
        <f>VLOOKUP($A39,'[2]~Pop Trunc'!$A$2:$AX$60,'[2]~Pop Trunc'!AC$2,FALSE)</f>
        <v>305</v>
      </c>
      <c r="AG39" s="225">
        <f>VLOOKUP($A39,'[2]~Pop Trunc'!$A$2:$AX$60,'[2]~Pop Trunc'!AD$2,FALSE)</f>
        <v>310</v>
      </c>
      <c r="AH39" s="225">
        <f>VLOOKUP($A39,'[2]~Pop Trunc'!$A$2:$AX$60,'[2]~Pop Trunc'!AE$2,FALSE)</f>
        <v>290</v>
      </c>
      <c r="AI39" s="225">
        <f>VLOOKUP($A39,'[2]~Pop Trunc'!$A$2:$AX$60,'[2]~Pop Trunc'!AF$2,FALSE)</f>
        <v>230</v>
      </c>
      <c r="AJ39" s="233">
        <f>VLOOKUP($A39,'[2]~Pop Trunc'!$A$2:$AX$60,'[2]~Pop Trunc'!AG$2,FALSE)</f>
        <v>210</v>
      </c>
      <c r="AK39" s="233">
        <f>VLOOKUP($A39,'[2]~Pop Trunc'!$A$2:$AX$60,'[2]~Pop Trunc'!AH$2,FALSE)</f>
        <v>170</v>
      </c>
      <c r="AL39" s="233">
        <f>VLOOKUP($A39,'[2]~Pop Trunc'!$A$2:$AX$60,'[2]~Pop Trunc'!AI$2,FALSE)</f>
        <v>130</v>
      </c>
      <c r="AM39" s="233">
        <f>VLOOKUP($A39,'[2]~Pop Trunc'!$A$2:$AX$60,'[2]~Pop Trunc'!AJ$2,FALSE)</f>
        <v>110</v>
      </c>
      <c r="AN39" s="233">
        <f>VLOOKUP($A39,'[2]~Pop Trunc'!$A$2:$AX$60,'[2]~Pop Trunc'!AK$2,FALSE)</f>
        <v>90</v>
      </c>
      <c r="AO39" s="233">
        <f>VLOOKUP($A39,'[2]~Pop Trunc'!$A$2:$AX$60,'[2]~Pop Trunc'!AL$2,FALSE)</f>
        <v>60</v>
      </c>
      <c r="AP39" s="233">
        <f>VLOOKUP($A39,'[2]~Pop Trunc'!$A$2:$AX$60,'[2]~Pop Trunc'!AM$2,FALSE)</f>
        <v>40</v>
      </c>
      <c r="AQ39" s="233">
        <f>VLOOKUP($A39,'[2]~Pop Trunc'!$A$2:$AX$60,'[2]~Pop Trunc'!AN$2,FALSE)</f>
        <v>40</v>
      </c>
      <c r="AR39" s="233">
        <f>VLOOKUP($A39,'[2]~Pop Trunc'!$A$2:$AX$60,'[2]~Pop Trunc'!AO$2,FALSE)</f>
        <v>20</v>
      </c>
      <c r="AS39" s="233">
        <f>VLOOKUP($A39,'[2]~Pop Trunc'!$A$2:$AX$60,'[2]~Pop Trunc'!AP$2,FALSE)</f>
        <v>15</v>
      </c>
      <c r="AT39" s="233">
        <f>VLOOKUP($A39,'[2]~Pop Trunc'!$A$2:$AX$60,'[2]~Pop Trunc'!AQ$2,FALSE)</f>
        <v>10</v>
      </c>
      <c r="AU39" s="233">
        <f>VLOOKUP($A39,'[2]~Pop Trunc'!$A$2:$AX$60,'[2]~Pop Trunc'!AR$2,FALSE)</f>
        <v>5</v>
      </c>
      <c r="AW39" s="160" t="s">
        <v>309</v>
      </c>
      <c r="AX39" s="160" t="s">
        <v>205</v>
      </c>
      <c r="AY39" s="160" t="s">
        <v>310</v>
      </c>
      <c r="AZ39" s="161" t="s">
        <v>311</v>
      </c>
      <c r="BA39" s="161" t="s">
        <v>312</v>
      </c>
      <c r="BB39" s="162" t="s">
        <v>313</v>
      </c>
      <c r="BC39" s="163" t="s">
        <v>314</v>
      </c>
      <c r="BD39" s="160" t="s">
        <v>315</v>
      </c>
      <c r="BE39" s="160" t="s">
        <v>316</v>
      </c>
      <c r="BF39" s="160" t="s">
        <v>317</v>
      </c>
      <c r="BG39" s="160" t="s">
        <v>318</v>
      </c>
      <c r="BH39" s="160" t="s">
        <v>319</v>
      </c>
      <c r="BI39" s="160" t="s">
        <v>320</v>
      </c>
      <c r="BJ39" s="160" t="s">
        <v>321</v>
      </c>
      <c r="BK39" s="160" t="s">
        <v>322</v>
      </c>
      <c r="BL39" s="160" t="s">
        <v>323</v>
      </c>
      <c r="BM39" s="160" t="s">
        <v>324</v>
      </c>
      <c r="BN39" s="160" t="s">
        <v>325</v>
      </c>
      <c r="BO39" s="160" t="s">
        <v>326</v>
      </c>
      <c r="BP39" s="160" t="s">
        <v>327</v>
      </c>
      <c r="BQ39" s="160" t="s">
        <v>328</v>
      </c>
      <c r="BR39" s="160" t="s">
        <v>329</v>
      </c>
      <c r="BS39" s="160" t="s">
        <v>330</v>
      </c>
      <c r="BT39" s="164" t="s">
        <v>0</v>
      </c>
      <c r="BU39" s="160" t="s">
        <v>331</v>
      </c>
      <c r="BV39" s="160"/>
      <c r="CE39" s="160"/>
      <c r="CF39" s="160"/>
      <c r="CG39" s="160"/>
      <c r="CH39" s="160"/>
      <c r="CI39" s="160"/>
      <c r="CL39" s="160" t="s">
        <v>332</v>
      </c>
      <c r="CM39" s="160" t="s">
        <v>205</v>
      </c>
      <c r="CN39" s="160" t="s">
        <v>310</v>
      </c>
      <c r="CO39" s="160" t="s">
        <v>333</v>
      </c>
      <c r="CP39" s="161" t="s">
        <v>334</v>
      </c>
      <c r="CQ39" s="161" t="s">
        <v>312</v>
      </c>
      <c r="CR39" s="162" t="s">
        <v>313</v>
      </c>
      <c r="CS39" s="163" t="s">
        <v>314</v>
      </c>
      <c r="CT39" s="160" t="s">
        <v>315</v>
      </c>
      <c r="CU39" s="160" t="s">
        <v>316</v>
      </c>
      <c r="CV39" s="160" t="s">
        <v>317</v>
      </c>
      <c r="CW39" s="160" t="s">
        <v>318</v>
      </c>
      <c r="CX39" s="160" t="s">
        <v>319</v>
      </c>
      <c r="CY39" s="160" t="s">
        <v>320</v>
      </c>
      <c r="CZ39" s="160" t="s">
        <v>321</v>
      </c>
      <c r="DA39" s="160" t="s">
        <v>322</v>
      </c>
      <c r="DB39" s="160" t="s">
        <v>323</v>
      </c>
      <c r="DC39" s="160" t="s">
        <v>324</v>
      </c>
      <c r="DD39" s="160" t="s">
        <v>325</v>
      </c>
      <c r="DE39" s="160" t="s">
        <v>326</v>
      </c>
      <c r="DF39" s="160" t="s">
        <v>327</v>
      </c>
      <c r="DG39" s="160" t="s">
        <v>328</v>
      </c>
      <c r="DH39" s="160" t="s">
        <v>329</v>
      </c>
      <c r="DI39" s="160" t="s">
        <v>330</v>
      </c>
      <c r="DJ39" s="164" t="s">
        <v>0</v>
      </c>
    </row>
    <row r="40" spans="1:114" ht="15" thickBot="1">
      <c r="B40" s="116" t="s">
        <v>335</v>
      </c>
      <c r="D40" s="151" t="s">
        <v>336</v>
      </c>
      <c r="G40" s="152"/>
      <c r="H40" s="152"/>
      <c r="I40" s="152"/>
      <c r="J40" s="216"/>
      <c r="K40" s="216"/>
      <c r="L40" s="216"/>
      <c r="M40" s="216"/>
      <c r="N40" s="216"/>
      <c r="O40" s="216"/>
      <c r="P40" s="225"/>
      <c r="Q40" s="225"/>
      <c r="R40" s="225"/>
      <c r="S40" s="225"/>
      <c r="T40" s="225"/>
      <c r="U40" s="225"/>
      <c r="V40" s="225"/>
      <c r="W40" s="225"/>
      <c r="X40" s="225"/>
      <c r="Y40" s="225"/>
      <c r="Z40" s="225"/>
      <c r="AA40" s="225"/>
      <c r="AB40" s="225"/>
      <c r="AC40" s="225"/>
      <c r="AD40" s="225"/>
      <c r="AE40" s="225"/>
      <c r="AF40" s="225"/>
      <c r="AG40" s="225"/>
      <c r="AH40" s="225"/>
      <c r="AI40" s="225"/>
      <c r="AJ40" s="233"/>
      <c r="AK40" s="233"/>
      <c r="AL40" s="233"/>
      <c r="AM40" s="233"/>
      <c r="AN40" s="233"/>
      <c r="AO40" s="233"/>
      <c r="AP40" s="233"/>
      <c r="AQ40" s="233"/>
      <c r="AR40" s="233"/>
      <c r="AS40" s="233"/>
      <c r="AT40" s="233"/>
      <c r="AU40" s="233"/>
      <c r="AW40" s="159" t="s">
        <v>337</v>
      </c>
      <c r="AX40" s="116">
        <v>2011</v>
      </c>
      <c r="AY40" s="116" t="s">
        <v>338</v>
      </c>
      <c r="BA40" s="132" t="e">
        <f>VLOOKUP($AW40,$D$6:$AU$87,6,FALSE)*-1</f>
        <v>#N/A</v>
      </c>
      <c r="BB40" s="132" t="e">
        <f>VLOOKUP($AW40,$D$6:$AU$87,8,FALSE)*-1</f>
        <v>#N/A</v>
      </c>
      <c r="BC40" s="132" t="e">
        <f>VLOOKUP($AW40,$D$6:$AU$87,10,FALSE)*-1</f>
        <v>#N/A</v>
      </c>
      <c r="BD40" s="132" t="e">
        <f>VLOOKUP($AW40,$D$6:$AU$87,12,FALSE)*-1</f>
        <v>#N/A</v>
      </c>
      <c r="BE40" s="132" t="e">
        <f>VLOOKUP($AW40,$D$6:$AU$87,14,FALSE)*-1</f>
        <v>#N/A</v>
      </c>
      <c r="BF40" s="132" t="e">
        <f>VLOOKUP($AW40,$D$6:$AU$87,16,FALSE)*-1</f>
        <v>#N/A</v>
      </c>
      <c r="BG40" s="132" t="e">
        <f>VLOOKUP($AW40,$D$6:$AU$87,18,FALSE)*-1</f>
        <v>#N/A</v>
      </c>
      <c r="BH40" s="132" t="e">
        <f>VLOOKUP($AW40,$D$6:$AU$87,20,FALSE)*-1</f>
        <v>#N/A</v>
      </c>
      <c r="BI40" s="132" t="e">
        <f>VLOOKUP($AW40,$D$6:$AU$87,22,FALSE)*-1</f>
        <v>#N/A</v>
      </c>
      <c r="BJ40" s="132" t="e">
        <f>VLOOKUP($AW40,$D$6:$AU$87,24,FALSE)*-1</f>
        <v>#N/A</v>
      </c>
      <c r="BK40" s="132" t="e">
        <f>VLOOKUP($AW40,$D$6:$AU$87,26,FALSE)*-1</f>
        <v>#N/A</v>
      </c>
      <c r="BL40" s="132" t="e">
        <f>VLOOKUP($AW40,$D$6:$AU$87,28,FALSE)*-1</f>
        <v>#N/A</v>
      </c>
      <c r="BM40" s="132" t="e">
        <f>VLOOKUP($AW40,$D$6:$AU$87,30,FALSE)*-1</f>
        <v>#N/A</v>
      </c>
      <c r="BN40" s="132" t="e">
        <f>VLOOKUP($AW40,$D$6:$AU$87,32,FALSE)*-1</f>
        <v>#N/A</v>
      </c>
      <c r="BO40" s="132" t="e">
        <f>VLOOKUP($AW40,$D$6:$AU$87,34,FALSE)*-1</f>
        <v>#N/A</v>
      </c>
      <c r="BP40" s="132" t="e">
        <f>VLOOKUP($AW40,$D$6:$AU$87,36,FALSE)*-1</f>
        <v>#N/A</v>
      </c>
      <c r="BQ40" s="132" t="e">
        <f>VLOOKUP($AW40,$D$6:$AU$87,38,FALSE)*-1</f>
        <v>#N/A</v>
      </c>
      <c r="BR40" s="132" t="e">
        <f>VLOOKUP($AW40,$D$6:$AU$87,40,FALSE)*-1</f>
        <v>#N/A</v>
      </c>
      <c r="BS40" s="132" t="e">
        <f>VLOOKUP($AW40,$D$6:$AU$87,42,FALSE)*-1</f>
        <v>#N/A</v>
      </c>
      <c r="BT40" s="132" t="e">
        <f>VLOOKUP($AW40,$D$6:$AU$87,4,FALSE)*-1</f>
        <v>#N/A</v>
      </c>
      <c r="BU40" s="116" t="e">
        <f>SUM(BA40:BS40)*-1</f>
        <v>#N/A</v>
      </c>
      <c r="CL40" s="116" t="s">
        <v>339</v>
      </c>
      <c r="CM40" s="116">
        <v>2006</v>
      </c>
      <c r="CN40" s="116" t="s">
        <v>340</v>
      </c>
      <c r="CO40" s="116">
        <v>676</v>
      </c>
      <c r="CP40" s="132">
        <v>2858</v>
      </c>
      <c r="CQ40" s="132">
        <v>-3534</v>
      </c>
      <c r="CR40" s="116">
        <v>-4058</v>
      </c>
      <c r="CS40" s="116">
        <v>-4786</v>
      </c>
      <c r="CT40" s="116">
        <v>-5215</v>
      </c>
      <c r="CU40" s="116">
        <v>-4429</v>
      </c>
      <c r="CV40" s="116">
        <v>-4119</v>
      </c>
      <c r="CW40" s="116">
        <v>-4456</v>
      </c>
      <c r="CX40" s="116">
        <v>-4864</v>
      </c>
      <c r="CY40" s="116">
        <v>-5694</v>
      </c>
      <c r="CZ40" s="116">
        <v>-6792</v>
      </c>
      <c r="DA40" s="116">
        <v>-6813</v>
      </c>
      <c r="DB40" s="116">
        <v>-6091</v>
      </c>
      <c r="DC40" s="116">
        <v>-4507</v>
      </c>
      <c r="DD40" s="116">
        <v>-3640</v>
      </c>
      <c r="DE40" s="116">
        <v>-2902</v>
      </c>
      <c r="DF40" s="116">
        <v>-2266</v>
      </c>
      <c r="DG40" s="116">
        <v>-1367</v>
      </c>
      <c r="DH40" s="116">
        <v>-669</v>
      </c>
      <c r="DI40" s="116">
        <v>-343</v>
      </c>
      <c r="DJ40" s="116">
        <f t="shared" ref="DJ40:DJ99" si="13">SUM(CQ40:DI40)</f>
        <v>-76545</v>
      </c>
    </row>
    <row r="41" spans="1:114" ht="15" thickBot="1">
      <c r="D41" s="153" t="s">
        <v>15</v>
      </c>
      <c r="E41" s="155">
        <f>AVERAGE(E37:E39)</f>
        <v>46.4</v>
      </c>
      <c r="F41" s="155">
        <f>AVERAGE(F37:F39)</f>
        <v>46.5</v>
      </c>
      <c r="G41" s="154">
        <f>AVERAGE(E41:F41)</f>
        <v>46.45</v>
      </c>
      <c r="H41" s="155">
        <f>SUM(H37:H40)</f>
        <v>13185</v>
      </c>
      <c r="I41" s="155">
        <f t="shared" ref="I41:AU41" si="14">SUM(I37:I40)</f>
        <v>13595</v>
      </c>
      <c r="J41" s="217">
        <f t="shared" si="14"/>
        <v>700</v>
      </c>
      <c r="K41" s="217">
        <f t="shared" si="14"/>
        <v>700</v>
      </c>
      <c r="L41" s="217">
        <f t="shared" si="14"/>
        <v>700</v>
      </c>
      <c r="M41" s="217">
        <f t="shared" si="14"/>
        <v>730</v>
      </c>
      <c r="N41" s="217">
        <f t="shared" si="14"/>
        <v>810</v>
      </c>
      <c r="O41" s="217">
        <f t="shared" si="14"/>
        <v>715</v>
      </c>
      <c r="P41" s="226">
        <f t="shared" si="14"/>
        <v>880</v>
      </c>
      <c r="Q41" s="226">
        <f t="shared" si="14"/>
        <v>840</v>
      </c>
      <c r="R41" s="226">
        <f t="shared" si="14"/>
        <v>700</v>
      </c>
      <c r="S41" s="226">
        <f t="shared" si="14"/>
        <v>700</v>
      </c>
      <c r="T41" s="226">
        <f t="shared" si="14"/>
        <v>705</v>
      </c>
      <c r="U41" s="226">
        <f t="shared" si="14"/>
        <v>695</v>
      </c>
      <c r="V41" s="226">
        <f t="shared" si="14"/>
        <v>670</v>
      </c>
      <c r="W41" s="226">
        <f t="shared" si="14"/>
        <v>730</v>
      </c>
      <c r="X41" s="226">
        <f t="shared" si="14"/>
        <v>730</v>
      </c>
      <c r="Y41" s="226">
        <f t="shared" si="14"/>
        <v>735</v>
      </c>
      <c r="Z41" s="226">
        <f t="shared" si="14"/>
        <v>785</v>
      </c>
      <c r="AA41" s="226">
        <f t="shared" si="14"/>
        <v>910</v>
      </c>
      <c r="AB41" s="226">
        <f t="shared" si="14"/>
        <v>1045</v>
      </c>
      <c r="AC41" s="226">
        <f t="shared" si="14"/>
        <v>1080</v>
      </c>
      <c r="AD41" s="226">
        <f t="shared" si="14"/>
        <v>1120</v>
      </c>
      <c r="AE41" s="226">
        <f t="shared" si="14"/>
        <v>1130</v>
      </c>
      <c r="AF41" s="226">
        <f t="shared" si="14"/>
        <v>1110</v>
      </c>
      <c r="AG41" s="226">
        <f t="shared" si="14"/>
        <v>1180</v>
      </c>
      <c r="AH41" s="226">
        <f t="shared" si="14"/>
        <v>1020</v>
      </c>
      <c r="AI41" s="226">
        <f t="shared" si="14"/>
        <v>1015</v>
      </c>
      <c r="AJ41" s="234">
        <f t="shared" si="14"/>
        <v>775</v>
      </c>
      <c r="AK41" s="234">
        <f t="shared" si="14"/>
        <v>765</v>
      </c>
      <c r="AL41" s="234">
        <f t="shared" si="14"/>
        <v>580</v>
      </c>
      <c r="AM41" s="234">
        <f t="shared" si="14"/>
        <v>560</v>
      </c>
      <c r="AN41" s="234">
        <f t="shared" si="14"/>
        <v>415</v>
      </c>
      <c r="AO41" s="234">
        <f t="shared" si="14"/>
        <v>415</v>
      </c>
      <c r="AP41" s="234">
        <f t="shared" si="14"/>
        <v>270</v>
      </c>
      <c r="AQ41" s="234">
        <f t="shared" si="14"/>
        <v>365</v>
      </c>
      <c r="AR41" s="234">
        <f t="shared" si="14"/>
        <v>125</v>
      </c>
      <c r="AS41" s="234">
        <f t="shared" si="14"/>
        <v>230</v>
      </c>
      <c r="AT41" s="234">
        <f t="shared" si="14"/>
        <v>60</v>
      </c>
      <c r="AU41" s="235">
        <f t="shared" si="14"/>
        <v>90</v>
      </c>
      <c r="AW41" s="159" t="s">
        <v>337</v>
      </c>
      <c r="AX41" s="116">
        <v>2011</v>
      </c>
      <c r="AY41" s="116" t="s">
        <v>341</v>
      </c>
      <c r="BA41" s="132" t="e">
        <f>VLOOKUP($AW41,$D$6:$AU$87,7,FALSE)</f>
        <v>#N/A</v>
      </c>
      <c r="BB41" s="132" t="e">
        <f>VLOOKUP($AW41,$D$6:$AU$87,9,FALSE)</f>
        <v>#N/A</v>
      </c>
      <c r="BC41" s="132" t="e">
        <f>VLOOKUP($AW41,$D$6:$AU$87,11,FALSE)</f>
        <v>#N/A</v>
      </c>
      <c r="BD41" s="132" t="e">
        <f>VLOOKUP($AW41,$D$6:$AU$87,13,FALSE)</f>
        <v>#N/A</v>
      </c>
      <c r="BE41" s="132" t="e">
        <f>VLOOKUP($AW41,$D$6:$AU$87,15,FALSE)</f>
        <v>#N/A</v>
      </c>
      <c r="BF41" s="132" t="e">
        <f>VLOOKUP($AW41,$D$6:$AU$87,17,FALSE)</f>
        <v>#N/A</v>
      </c>
      <c r="BG41" s="132" t="e">
        <f>VLOOKUP($AW41,$D$6:$AU$87,19,FALSE)</f>
        <v>#N/A</v>
      </c>
      <c r="BH41" s="132" t="e">
        <f>VLOOKUP($AW41,$D$6:$AU$87,21,FALSE)</f>
        <v>#N/A</v>
      </c>
      <c r="BI41" s="132" t="e">
        <f>VLOOKUP($AW41,$D$6:$AU$87,23,FALSE)</f>
        <v>#N/A</v>
      </c>
      <c r="BJ41" s="132" t="e">
        <f>VLOOKUP($AW41,$D$6:$AU$87,25,FALSE)</f>
        <v>#N/A</v>
      </c>
      <c r="BK41" s="132" t="e">
        <f>VLOOKUP($AW41,$D$6:$AU$87,27,FALSE)</f>
        <v>#N/A</v>
      </c>
      <c r="BL41" s="132" t="e">
        <f>VLOOKUP($AW41,$D$6:$AU$87,29,FALSE)</f>
        <v>#N/A</v>
      </c>
      <c r="BM41" s="132" t="e">
        <f>VLOOKUP($AW41,$D$6:$AU$87,31,FALSE)</f>
        <v>#N/A</v>
      </c>
      <c r="BN41" s="132" t="e">
        <f>VLOOKUP($AW41,$D$6:$AU$87,33,FALSE)</f>
        <v>#N/A</v>
      </c>
      <c r="BO41" s="132" t="e">
        <f>VLOOKUP($AW41,$D$6:$AU$87,35,FALSE)</f>
        <v>#N/A</v>
      </c>
      <c r="BP41" s="132" t="e">
        <f>VLOOKUP($AW41,$D$6:$AU$87,37,FALSE)</f>
        <v>#N/A</v>
      </c>
      <c r="BQ41" s="132" t="e">
        <f>VLOOKUP($AW41,$D$6:$AU$87,39,FALSE)</f>
        <v>#N/A</v>
      </c>
      <c r="BR41" s="132" t="e">
        <f>VLOOKUP($AW41,$D$6:$AU$87,41,FALSE)</f>
        <v>#N/A</v>
      </c>
      <c r="BS41" s="132" t="e">
        <f>VLOOKUP($AW41,$D$6:$AU$87,43,FALSE)</f>
        <v>#N/A</v>
      </c>
      <c r="BT41" s="132" t="e">
        <f>VLOOKUP($AW41,$D$6:$AU$87,5,FALSE)</f>
        <v>#N/A</v>
      </c>
      <c r="BU41" s="116" t="e">
        <f t="shared" ref="BU41:BU87" si="15">SUM(BA41:BS41)</f>
        <v>#N/A</v>
      </c>
      <c r="CL41" s="116" t="s">
        <v>342</v>
      </c>
      <c r="CM41" s="116">
        <v>2006</v>
      </c>
      <c r="CN41" s="116" t="s">
        <v>343</v>
      </c>
      <c r="CO41" s="116">
        <v>644</v>
      </c>
      <c r="CP41" s="132">
        <v>2660</v>
      </c>
      <c r="CQ41" s="165">
        <v>3304</v>
      </c>
      <c r="CR41" s="116">
        <v>3769</v>
      </c>
      <c r="CS41" s="116">
        <v>4518</v>
      </c>
      <c r="CT41" s="116">
        <v>4934</v>
      </c>
      <c r="CU41" s="116">
        <v>4000</v>
      </c>
      <c r="CV41" s="116">
        <v>3860</v>
      </c>
      <c r="CW41" s="116">
        <v>4415</v>
      </c>
      <c r="CX41" s="116">
        <v>4997</v>
      </c>
      <c r="CY41" s="116">
        <v>5837</v>
      </c>
      <c r="CZ41" s="116">
        <v>6749</v>
      </c>
      <c r="DA41" s="116">
        <v>6412</v>
      </c>
      <c r="DB41" s="116">
        <v>5891</v>
      </c>
      <c r="DC41" s="116">
        <v>4357</v>
      </c>
      <c r="DD41" s="116">
        <v>3379</v>
      </c>
      <c r="DE41" s="116">
        <v>2788</v>
      </c>
      <c r="DF41" s="116">
        <v>2427</v>
      </c>
      <c r="DG41" s="116">
        <v>1974</v>
      </c>
      <c r="DH41" s="116">
        <v>1197</v>
      </c>
      <c r="DI41" s="116">
        <v>732</v>
      </c>
      <c r="DJ41" s="116">
        <f t="shared" si="13"/>
        <v>75540</v>
      </c>
    </row>
    <row r="42" spans="1:114">
      <c r="A42" s="116">
        <v>5903004</v>
      </c>
      <c r="B42" s="116" t="s">
        <v>36</v>
      </c>
      <c r="C42" s="116" t="s">
        <v>212</v>
      </c>
      <c r="D42" s="151" t="s">
        <v>36</v>
      </c>
      <c r="E42" s="152">
        <f>VLOOKUP($A42,'[2]~Pop Trunc'!$A$2:$AX$60,'[2]~Pop Trunc'!C$2,FALSE)</f>
        <v>53.3</v>
      </c>
      <c r="F42" s="152">
        <f>VLOOKUP($A42,'[2]~Pop Trunc'!$A$2:$AX$60,'[2]~Pop Trunc'!D$2,FALSE)</f>
        <v>56.5</v>
      </c>
      <c r="G42" s="152"/>
      <c r="H42" s="152">
        <f>VLOOKUP($A42,'[2]~Pop Trunc'!$A$2:$AX$60,'[2]~Pop Trunc'!E$2,FALSE)</f>
        <v>2475</v>
      </c>
      <c r="I42" s="152">
        <f>VLOOKUP($A42,'[2]~Pop Trunc'!$A$2:$AX$60,'[2]~Pop Trunc'!F$2,FALSE)</f>
        <v>2835</v>
      </c>
      <c r="J42" s="216">
        <f>VLOOKUP($A42,'[2]~Pop Trunc'!$A$2:$AX$60,'[2]~Pop Trunc'!G$2,FALSE)</f>
        <v>100</v>
      </c>
      <c r="K42" s="216">
        <f>VLOOKUP($A42,'[2]~Pop Trunc'!$A$2:$AX$60,'[2]~Pop Trunc'!H$2,FALSE)</f>
        <v>120</v>
      </c>
      <c r="L42" s="216">
        <f>VLOOKUP($A42,'[2]~Pop Trunc'!$A$2:$AX$60,'[2]~Pop Trunc'!I$2,FALSE)</f>
        <v>105</v>
      </c>
      <c r="M42" s="216">
        <f>VLOOKUP($A42,'[2]~Pop Trunc'!$A$2:$AX$60,'[2]~Pop Trunc'!J$2,FALSE)</f>
        <v>95</v>
      </c>
      <c r="N42" s="216">
        <f>VLOOKUP($A42,'[2]~Pop Trunc'!$A$2:$AX$60,'[2]~Pop Trunc'!K$2,FALSE)</f>
        <v>130</v>
      </c>
      <c r="O42" s="216">
        <f>VLOOKUP($A42,'[2]~Pop Trunc'!$A$2:$AX$60,'[2]~Pop Trunc'!L$2,FALSE)</f>
        <v>95</v>
      </c>
      <c r="P42" s="225">
        <f>VLOOKUP($A42,'[2]~Pop Trunc'!$A$2:$AX$60,'[2]~Pop Trunc'!M$2,FALSE)</f>
        <v>150</v>
      </c>
      <c r="Q42" s="225">
        <f>VLOOKUP($A42,'[2]~Pop Trunc'!$A$2:$AX$60,'[2]~Pop Trunc'!N$2,FALSE)</f>
        <v>120</v>
      </c>
      <c r="R42" s="225">
        <f>VLOOKUP($A42,'[2]~Pop Trunc'!$A$2:$AX$60,'[2]~Pop Trunc'!O$2,FALSE)</f>
        <v>110</v>
      </c>
      <c r="S42" s="225">
        <f>VLOOKUP($A42,'[2]~Pop Trunc'!$A$2:$AX$60,'[2]~Pop Trunc'!P$2,FALSE)</f>
        <v>105</v>
      </c>
      <c r="T42" s="225">
        <f>VLOOKUP($A42,'[2]~Pop Trunc'!$A$2:$AX$60,'[2]~Pop Trunc'!Q$2,FALSE)</f>
        <v>85</v>
      </c>
      <c r="U42" s="225">
        <f>VLOOKUP($A42,'[2]~Pop Trunc'!$A$2:$AX$60,'[2]~Pop Trunc'!R$2,FALSE)</f>
        <v>130</v>
      </c>
      <c r="V42" s="225">
        <f>VLOOKUP($A42,'[2]~Pop Trunc'!$A$2:$AX$60,'[2]~Pop Trunc'!S$2,FALSE)</f>
        <v>100</v>
      </c>
      <c r="W42" s="225">
        <f>VLOOKUP($A42,'[2]~Pop Trunc'!$A$2:$AX$60,'[2]~Pop Trunc'!T$2,FALSE)</f>
        <v>85</v>
      </c>
      <c r="X42" s="225">
        <f>VLOOKUP($A42,'[2]~Pop Trunc'!$A$2:$AX$60,'[2]~Pop Trunc'!U$2,FALSE)</f>
        <v>90</v>
      </c>
      <c r="Y42" s="225">
        <f>VLOOKUP($A42,'[2]~Pop Trunc'!$A$2:$AX$60,'[2]~Pop Trunc'!V$2,FALSE)</f>
        <v>95</v>
      </c>
      <c r="Z42" s="225">
        <f>VLOOKUP($A42,'[2]~Pop Trunc'!$A$2:$AX$60,'[2]~Pop Trunc'!W$2,FALSE)</f>
        <v>125</v>
      </c>
      <c r="AA42" s="225">
        <f>VLOOKUP($A42,'[2]~Pop Trunc'!$A$2:$AX$60,'[2]~Pop Trunc'!X$2,FALSE)</f>
        <v>140</v>
      </c>
      <c r="AB42" s="225">
        <f>VLOOKUP($A42,'[2]~Pop Trunc'!$A$2:$AX$60,'[2]~Pop Trunc'!Y$2,FALSE)</f>
        <v>145</v>
      </c>
      <c r="AC42" s="225">
        <f>VLOOKUP($A42,'[2]~Pop Trunc'!$A$2:$AX$60,'[2]~Pop Trunc'!Z$2,FALSE)</f>
        <v>175</v>
      </c>
      <c r="AD42" s="225">
        <f>VLOOKUP($A42,'[2]~Pop Trunc'!$A$2:$AX$60,'[2]~Pop Trunc'!AA$2,FALSE)</f>
        <v>165</v>
      </c>
      <c r="AE42" s="225">
        <f>VLOOKUP($A42,'[2]~Pop Trunc'!$A$2:$AX$60,'[2]~Pop Trunc'!AB$2,FALSE)</f>
        <v>180</v>
      </c>
      <c r="AF42" s="225">
        <f>VLOOKUP($A42,'[2]~Pop Trunc'!$A$2:$AX$60,'[2]~Pop Trunc'!AC$2,FALSE)</f>
        <v>185</v>
      </c>
      <c r="AG42" s="225">
        <f>VLOOKUP($A42,'[2]~Pop Trunc'!$A$2:$AX$60,'[2]~Pop Trunc'!AD$2,FALSE)</f>
        <v>235</v>
      </c>
      <c r="AH42" s="225">
        <f>VLOOKUP($A42,'[2]~Pop Trunc'!$A$2:$AX$60,'[2]~Pop Trunc'!AE$2,FALSE)</f>
        <v>230</v>
      </c>
      <c r="AI42" s="225">
        <f>VLOOKUP($A42,'[2]~Pop Trunc'!$A$2:$AX$60,'[2]~Pop Trunc'!AF$2,FALSE)</f>
        <v>260</v>
      </c>
      <c r="AJ42" s="233">
        <f>VLOOKUP($A42,'[2]~Pop Trunc'!$A$2:$AX$60,'[2]~Pop Trunc'!AG$2,FALSE)</f>
        <v>180</v>
      </c>
      <c r="AK42" s="233">
        <f>VLOOKUP($A42,'[2]~Pop Trunc'!$A$2:$AX$60,'[2]~Pop Trunc'!AH$2,FALSE)</f>
        <v>235</v>
      </c>
      <c r="AL42" s="233">
        <f>VLOOKUP($A42,'[2]~Pop Trunc'!$A$2:$AX$60,'[2]~Pop Trunc'!AI$2,FALSE)</f>
        <v>175</v>
      </c>
      <c r="AM42" s="233">
        <f>VLOOKUP($A42,'[2]~Pop Trunc'!$A$2:$AX$60,'[2]~Pop Trunc'!AJ$2,FALSE)</f>
        <v>205</v>
      </c>
      <c r="AN42" s="233">
        <f>VLOOKUP($A42,'[2]~Pop Trunc'!$A$2:$AX$60,'[2]~Pop Trunc'!AK$2,FALSE)</f>
        <v>180</v>
      </c>
      <c r="AO42" s="233">
        <f>VLOOKUP($A42,'[2]~Pop Trunc'!$A$2:$AX$60,'[2]~Pop Trunc'!AL$2,FALSE)</f>
        <v>195</v>
      </c>
      <c r="AP42" s="233">
        <f>VLOOKUP($A42,'[2]~Pop Trunc'!$A$2:$AX$60,'[2]~Pop Trunc'!AM$2,FALSE)</f>
        <v>115</v>
      </c>
      <c r="AQ42" s="233">
        <f>VLOOKUP($A42,'[2]~Pop Trunc'!$A$2:$AX$60,'[2]~Pop Trunc'!AN$2,FALSE)</f>
        <v>155</v>
      </c>
      <c r="AR42" s="233">
        <f>VLOOKUP($A42,'[2]~Pop Trunc'!$A$2:$AX$60,'[2]~Pop Trunc'!AO$2,FALSE)</f>
        <v>75</v>
      </c>
      <c r="AS42" s="233">
        <f>VLOOKUP($A42,'[2]~Pop Trunc'!$A$2:$AX$60,'[2]~Pop Trunc'!AP$2,FALSE)</f>
        <v>135</v>
      </c>
      <c r="AT42" s="233">
        <f>VLOOKUP($A42,'[2]~Pop Trunc'!$A$2:$AX$60,'[2]~Pop Trunc'!AQ$2,FALSE)</f>
        <v>30</v>
      </c>
      <c r="AU42" s="233">
        <f>VLOOKUP($A42,'[2]~Pop Trunc'!$A$2:$AX$60,'[2]~Pop Trunc'!AR$2,FALSE)</f>
        <v>70</v>
      </c>
      <c r="AW42" s="166" t="s">
        <v>1</v>
      </c>
      <c r="AX42" s="116">
        <v>2011</v>
      </c>
      <c r="AY42" s="116" t="s">
        <v>338</v>
      </c>
      <c r="BA42" s="132" t="e">
        <f>VLOOKUP($AW42,$D$6:$AU$87,6,FALSE)</f>
        <v>#N/A</v>
      </c>
      <c r="BB42" s="132" t="e">
        <f>VLOOKUP($AW42,$D$6:$AU$87,8,FALSE)</f>
        <v>#N/A</v>
      </c>
      <c r="BC42" s="132" t="e">
        <f>VLOOKUP($AW42,$D$6:$AU$87,10,FALSE)</f>
        <v>#N/A</v>
      </c>
      <c r="BD42" s="132" t="e">
        <f>VLOOKUP($AW42,$D$6:$AU$87,12,FALSE)</f>
        <v>#N/A</v>
      </c>
      <c r="BE42" s="132" t="e">
        <f>VLOOKUP($AW42,$D$6:$AU$87,14,FALSE)</f>
        <v>#N/A</v>
      </c>
      <c r="BF42" s="132" t="e">
        <f>VLOOKUP($AW42,$D$6:$AU$87,16,FALSE)</f>
        <v>#N/A</v>
      </c>
      <c r="BG42" s="132" t="e">
        <f>VLOOKUP($AW42,$D$6:$AU$87,18,FALSE)</f>
        <v>#N/A</v>
      </c>
      <c r="BH42" s="132" t="e">
        <f>VLOOKUP($AW42,$D$6:$AU$87,20,FALSE)</f>
        <v>#N/A</v>
      </c>
      <c r="BI42" s="132" t="e">
        <f>VLOOKUP($AW42,$D$6:$AU$87,22,FALSE)</f>
        <v>#N/A</v>
      </c>
      <c r="BJ42" s="132" t="e">
        <f>VLOOKUP($AW42,$D$6:$AU$87,24,FALSE)</f>
        <v>#N/A</v>
      </c>
      <c r="BK42" s="132" t="e">
        <f>VLOOKUP($AW42,$D$6:$AU$87,26,FALSE)</f>
        <v>#N/A</v>
      </c>
      <c r="BL42" s="132" t="e">
        <f>VLOOKUP($AW42,$D$6:$AU$87,28,FALSE)</f>
        <v>#N/A</v>
      </c>
      <c r="BM42" s="132" t="e">
        <f>VLOOKUP($AW42,$D$6:$AU$87,30,FALSE)</f>
        <v>#N/A</v>
      </c>
      <c r="BN42" s="132" t="e">
        <f>VLOOKUP($AW42,$D$6:$AU$87,32,FALSE)</f>
        <v>#N/A</v>
      </c>
      <c r="BO42" s="132" t="e">
        <f>VLOOKUP($AW42,$D$6:$AU$87,34,FALSE)</f>
        <v>#N/A</v>
      </c>
      <c r="BP42" s="132" t="e">
        <f>VLOOKUP($AW42,$D$6:$AU$87,36,FALSE)</f>
        <v>#N/A</v>
      </c>
      <c r="BQ42" s="132" t="e">
        <f>VLOOKUP($AW42,$D$6:$AU$87,38,FALSE)</f>
        <v>#N/A</v>
      </c>
      <c r="BR42" s="132" t="e">
        <f>VLOOKUP($AW42,$D$6:$AU$87,40,FALSE)</f>
        <v>#N/A</v>
      </c>
      <c r="BS42" s="132" t="e">
        <f>VLOOKUP($AW42,$D$6:$AU$87,42,FALSE)</f>
        <v>#N/A</v>
      </c>
      <c r="BT42" s="132" t="e">
        <f>VLOOKUP($AW42,$D$6:$AU$87,4,FALSE)</f>
        <v>#N/A</v>
      </c>
      <c r="BU42" s="116" t="e">
        <f t="shared" si="15"/>
        <v>#N/A</v>
      </c>
      <c r="CL42" s="167" t="s">
        <v>339</v>
      </c>
      <c r="CM42" s="116">
        <v>2006</v>
      </c>
      <c r="CN42" s="167" t="s">
        <v>340</v>
      </c>
      <c r="CO42" s="167"/>
      <c r="CP42" s="168"/>
      <c r="CQ42" s="169" t="e">
        <f t="shared" ref="CQ42:DI42" si="16">CQ40/$AD40*-100</f>
        <v>#DIV/0!</v>
      </c>
      <c r="CR42" s="170" t="e">
        <f t="shared" si="16"/>
        <v>#DIV/0!</v>
      </c>
      <c r="CS42" s="170" t="e">
        <f t="shared" si="16"/>
        <v>#DIV/0!</v>
      </c>
      <c r="CT42" s="170" t="e">
        <f t="shared" si="16"/>
        <v>#DIV/0!</v>
      </c>
      <c r="CU42" s="170" t="e">
        <f t="shared" si="16"/>
        <v>#DIV/0!</v>
      </c>
      <c r="CV42" s="170" t="e">
        <f t="shared" si="16"/>
        <v>#DIV/0!</v>
      </c>
      <c r="CW42" s="170" t="e">
        <f t="shared" si="16"/>
        <v>#DIV/0!</v>
      </c>
      <c r="CX42" s="170" t="e">
        <f t="shared" si="16"/>
        <v>#DIV/0!</v>
      </c>
      <c r="CY42" s="170" t="e">
        <f t="shared" si="16"/>
        <v>#DIV/0!</v>
      </c>
      <c r="CZ42" s="170" t="e">
        <f t="shared" si="16"/>
        <v>#DIV/0!</v>
      </c>
      <c r="DA42" s="170" t="e">
        <f t="shared" si="16"/>
        <v>#DIV/0!</v>
      </c>
      <c r="DB42" s="170" t="e">
        <f t="shared" si="16"/>
        <v>#DIV/0!</v>
      </c>
      <c r="DC42" s="170" t="e">
        <f t="shared" si="16"/>
        <v>#DIV/0!</v>
      </c>
      <c r="DD42" s="170" t="e">
        <f t="shared" si="16"/>
        <v>#DIV/0!</v>
      </c>
      <c r="DE42" s="170" t="e">
        <f t="shared" si="16"/>
        <v>#DIV/0!</v>
      </c>
      <c r="DF42" s="170" t="e">
        <f t="shared" si="16"/>
        <v>#DIV/0!</v>
      </c>
      <c r="DG42" s="170" t="e">
        <f t="shared" si="16"/>
        <v>#DIV/0!</v>
      </c>
      <c r="DH42" s="170" t="e">
        <f t="shared" si="16"/>
        <v>#DIV/0!</v>
      </c>
      <c r="DI42" s="170" t="e">
        <f t="shared" si="16"/>
        <v>#DIV/0!</v>
      </c>
      <c r="DJ42" s="170" t="e">
        <f t="shared" si="13"/>
        <v>#DIV/0!</v>
      </c>
    </row>
    <row r="43" spans="1:114" ht="15" thickBot="1">
      <c r="A43" s="116">
        <v>5903010</v>
      </c>
      <c r="B43" s="116" t="s">
        <v>344</v>
      </c>
      <c r="C43" s="116" t="s">
        <v>289</v>
      </c>
      <c r="D43" s="151" t="s">
        <v>344</v>
      </c>
      <c r="E43" s="152">
        <f>VLOOKUP($A43,'[2]~Pop Trunc'!$A$2:$AX$60,'[2]~Pop Trunc'!C$2,FALSE)</f>
        <v>56.2</v>
      </c>
      <c r="F43" s="152">
        <f>VLOOKUP($A43,'[2]~Pop Trunc'!$A$2:$AX$60,'[2]~Pop Trunc'!D$2,FALSE)</f>
        <v>56.2</v>
      </c>
      <c r="G43" s="152"/>
      <c r="H43" s="152">
        <f>VLOOKUP($A43,'[2]~Pop Trunc'!$A$2:$AX$60,'[2]~Pop Trunc'!E$2,FALSE)</f>
        <v>1040</v>
      </c>
      <c r="I43" s="152">
        <f>VLOOKUP($A43,'[2]~Pop Trunc'!$A$2:$AX$60,'[2]~Pop Trunc'!F$2,FALSE)</f>
        <v>990</v>
      </c>
      <c r="J43" s="216">
        <f>VLOOKUP($A43,'[2]~Pop Trunc'!$A$2:$AX$60,'[2]~Pop Trunc'!G$2,FALSE)</f>
        <v>25</v>
      </c>
      <c r="K43" s="216">
        <f>VLOOKUP($A43,'[2]~Pop Trunc'!$A$2:$AX$60,'[2]~Pop Trunc'!H$2,FALSE)</f>
        <v>35</v>
      </c>
      <c r="L43" s="216">
        <f>VLOOKUP($A43,'[2]~Pop Trunc'!$A$2:$AX$60,'[2]~Pop Trunc'!I$2,FALSE)</f>
        <v>35</v>
      </c>
      <c r="M43" s="216">
        <f>VLOOKUP($A43,'[2]~Pop Trunc'!$A$2:$AX$60,'[2]~Pop Trunc'!J$2,FALSE)</f>
        <v>30</v>
      </c>
      <c r="N43" s="216">
        <f>VLOOKUP($A43,'[2]~Pop Trunc'!$A$2:$AX$60,'[2]~Pop Trunc'!K$2,FALSE)</f>
        <v>45</v>
      </c>
      <c r="O43" s="216">
        <f>VLOOKUP($A43,'[2]~Pop Trunc'!$A$2:$AX$60,'[2]~Pop Trunc'!L$2,FALSE)</f>
        <v>30</v>
      </c>
      <c r="P43" s="225">
        <f>VLOOKUP($A43,'[2]~Pop Trunc'!$A$2:$AX$60,'[2]~Pop Trunc'!M$2,FALSE)</f>
        <v>35</v>
      </c>
      <c r="Q43" s="225">
        <f>VLOOKUP($A43,'[2]~Pop Trunc'!$A$2:$AX$60,'[2]~Pop Trunc'!N$2,FALSE)</f>
        <v>30</v>
      </c>
      <c r="R43" s="225">
        <f>VLOOKUP($A43,'[2]~Pop Trunc'!$A$2:$AX$60,'[2]~Pop Trunc'!O$2,FALSE)</f>
        <v>30</v>
      </c>
      <c r="S43" s="225">
        <f>VLOOKUP($A43,'[2]~Pop Trunc'!$A$2:$AX$60,'[2]~Pop Trunc'!P$2,FALSE)</f>
        <v>20</v>
      </c>
      <c r="T43" s="225">
        <f>VLOOKUP($A43,'[2]~Pop Trunc'!$A$2:$AX$60,'[2]~Pop Trunc'!Q$2,FALSE)</f>
        <v>25</v>
      </c>
      <c r="U43" s="225">
        <f>VLOOKUP($A43,'[2]~Pop Trunc'!$A$2:$AX$60,'[2]~Pop Trunc'!R$2,FALSE)</f>
        <v>25</v>
      </c>
      <c r="V43" s="225">
        <f>VLOOKUP($A43,'[2]~Pop Trunc'!$A$2:$AX$60,'[2]~Pop Trunc'!S$2,FALSE)</f>
        <v>45</v>
      </c>
      <c r="W43" s="225">
        <f>VLOOKUP($A43,'[2]~Pop Trunc'!$A$2:$AX$60,'[2]~Pop Trunc'!T$2,FALSE)</f>
        <v>45</v>
      </c>
      <c r="X43" s="225">
        <f>VLOOKUP($A43,'[2]~Pop Trunc'!$A$2:$AX$60,'[2]~Pop Trunc'!U$2,FALSE)</f>
        <v>55</v>
      </c>
      <c r="Y43" s="225">
        <f>VLOOKUP($A43,'[2]~Pop Trunc'!$A$2:$AX$60,'[2]~Pop Trunc'!V$2,FALSE)</f>
        <v>50</v>
      </c>
      <c r="Z43" s="225">
        <f>VLOOKUP($A43,'[2]~Pop Trunc'!$A$2:$AX$60,'[2]~Pop Trunc'!W$2,FALSE)</f>
        <v>45</v>
      </c>
      <c r="AA43" s="225">
        <f>VLOOKUP($A43,'[2]~Pop Trunc'!$A$2:$AX$60,'[2]~Pop Trunc'!X$2,FALSE)</f>
        <v>35</v>
      </c>
      <c r="AB43" s="225">
        <f>VLOOKUP($A43,'[2]~Pop Trunc'!$A$2:$AX$60,'[2]~Pop Trunc'!Y$2,FALSE)</f>
        <v>55</v>
      </c>
      <c r="AC43" s="225">
        <f>VLOOKUP($A43,'[2]~Pop Trunc'!$A$2:$AX$60,'[2]~Pop Trunc'!Z$2,FALSE)</f>
        <v>75</v>
      </c>
      <c r="AD43" s="225">
        <f>VLOOKUP($A43,'[2]~Pop Trunc'!$A$2:$AX$60,'[2]~Pop Trunc'!AA$2,FALSE)</f>
        <v>90</v>
      </c>
      <c r="AE43" s="225">
        <f>VLOOKUP($A43,'[2]~Pop Trunc'!$A$2:$AX$60,'[2]~Pop Trunc'!AB$2,FALSE)</f>
        <v>95</v>
      </c>
      <c r="AF43" s="225">
        <f>VLOOKUP($A43,'[2]~Pop Trunc'!$A$2:$AX$60,'[2]~Pop Trunc'!AC$2,FALSE)</f>
        <v>125</v>
      </c>
      <c r="AG43" s="225">
        <f>VLOOKUP($A43,'[2]~Pop Trunc'!$A$2:$AX$60,'[2]~Pop Trunc'!AD$2,FALSE)</f>
        <v>125</v>
      </c>
      <c r="AH43" s="225">
        <f>VLOOKUP($A43,'[2]~Pop Trunc'!$A$2:$AX$60,'[2]~Pop Trunc'!AE$2,FALSE)</f>
        <v>140</v>
      </c>
      <c r="AI43" s="225">
        <f>VLOOKUP($A43,'[2]~Pop Trunc'!$A$2:$AX$60,'[2]~Pop Trunc'!AF$2,FALSE)</f>
        <v>135</v>
      </c>
      <c r="AJ43" s="233">
        <f>VLOOKUP($A43,'[2]~Pop Trunc'!$A$2:$AX$60,'[2]~Pop Trunc'!AG$2,FALSE)</f>
        <v>105</v>
      </c>
      <c r="AK43" s="233">
        <f>VLOOKUP($A43,'[2]~Pop Trunc'!$A$2:$AX$60,'[2]~Pop Trunc'!AH$2,FALSE)</f>
        <v>95</v>
      </c>
      <c r="AL43" s="233">
        <f>VLOOKUP($A43,'[2]~Pop Trunc'!$A$2:$AX$60,'[2]~Pop Trunc'!AI$2,FALSE)</f>
        <v>60</v>
      </c>
      <c r="AM43" s="233">
        <f>VLOOKUP($A43,'[2]~Pop Trunc'!$A$2:$AX$60,'[2]~Pop Trunc'!AJ$2,FALSE)</f>
        <v>70</v>
      </c>
      <c r="AN43" s="233">
        <f>VLOOKUP($A43,'[2]~Pop Trunc'!$A$2:$AX$60,'[2]~Pop Trunc'!AK$2,FALSE)</f>
        <v>65</v>
      </c>
      <c r="AO43" s="233">
        <f>VLOOKUP($A43,'[2]~Pop Trunc'!$A$2:$AX$60,'[2]~Pop Trunc'!AL$2,FALSE)</f>
        <v>40</v>
      </c>
      <c r="AP43" s="233">
        <f>VLOOKUP($A43,'[2]~Pop Trunc'!$A$2:$AX$60,'[2]~Pop Trunc'!AM$2,FALSE)</f>
        <v>40</v>
      </c>
      <c r="AQ43" s="233">
        <f>VLOOKUP($A43,'[2]~Pop Trunc'!$A$2:$AX$60,'[2]~Pop Trunc'!AN$2,FALSE)</f>
        <v>30</v>
      </c>
      <c r="AR43" s="233">
        <f>VLOOKUP($A43,'[2]~Pop Trunc'!$A$2:$AX$60,'[2]~Pop Trunc'!AO$2,FALSE)</f>
        <v>10</v>
      </c>
      <c r="AS43" s="233">
        <f>VLOOKUP($A43,'[2]~Pop Trunc'!$A$2:$AX$60,'[2]~Pop Trunc'!AP$2,FALSE)</f>
        <v>15</v>
      </c>
      <c r="AT43" s="233">
        <f>VLOOKUP($A43,'[2]~Pop Trunc'!$A$2:$AX$60,'[2]~Pop Trunc'!AQ$2,FALSE)</f>
        <v>0</v>
      </c>
      <c r="AU43" s="233">
        <f>VLOOKUP($A43,'[2]~Pop Trunc'!$A$2:$AX$60,'[2]~Pop Trunc'!AR$2,FALSE)</f>
        <v>5</v>
      </c>
      <c r="AW43" s="166" t="s">
        <v>1</v>
      </c>
      <c r="AX43" s="116">
        <v>2011</v>
      </c>
      <c r="AY43" s="116" t="s">
        <v>341</v>
      </c>
      <c r="BA43" s="132" t="e">
        <f>VLOOKUP($AW43,$D$6:$AU$87,7,FALSE)</f>
        <v>#N/A</v>
      </c>
      <c r="BB43" s="132" t="e">
        <f>VLOOKUP($AW43,$D$6:$AU$87,9,FALSE)</f>
        <v>#N/A</v>
      </c>
      <c r="BC43" s="132" t="e">
        <f>VLOOKUP($AW43,$D$6:$AU$87,11,FALSE)</f>
        <v>#N/A</v>
      </c>
      <c r="BD43" s="132" t="e">
        <f>VLOOKUP($AW43,$D$6:$AU$87,13,FALSE)</f>
        <v>#N/A</v>
      </c>
      <c r="BE43" s="132" t="e">
        <f>VLOOKUP($AW43,$D$6:$AU$87,15,FALSE)</f>
        <v>#N/A</v>
      </c>
      <c r="BF43" s="132" t="e">
        <f>VLOOKUP($AW43,$D$6:$AU$87,17,FALSE)</f>
        <v>#N/A</v>
      </c>
      <c r="BG43" s="132" t="e">
        <f>VLOOKUP($AW43,$D$6:$AU$87,19,FALSE)</f>
        <v>#N/A</v>
      </c>
      <c r="BH43" s="132" t="e">
        <f>VLOOKUP($AW43,$D$6:$AU$87,21,FALSE)</f>
        <v>#N/A</v>
      </c>
      <c r="BI43" s="132" t="e">
        <f>VLOOKUP($AW43,$D$6:$AU$87,23,FALSE)</f>
        <v>#N/A</v>
      </c>
      <c r="BJ43" s="132" t="e">
        <f>VLOOKUP($AW43,$D$6:$AU$87,25,FALSE)</f>
        <v>#N/A</v>
      </c>
      <c r="BK43" s="132" t="e">
        <f>VLOOKUP($AW43,$D$6:$AU$87,27,FALSE)</f>
        <v>#N/A</v>
      </c>
      <c r="BL43" s="132" t="e">
        <f>VLOOKUP($AW43,$D$6:$AU$87,29,FALSE)</f>
        <v>#N/A</v>
      </c>
      <c r="BM43" s="132" t="e">
        <f>VLOOKUP($AW43,$D$6:$AU$87,31,FALSE)</f>
        <v>#N/A</v>
      </c>
      <c r="BN43" s="132" t="e">
        <f>VLOOKUP($AW43,$D$6:$AU$87,33,FALSE)</f>
        <v>#N/A</v>
      </c>
      <c r="BO43" s="132" t="e">
        <f>VLOOKUP($AW43,$D$6:$AU$87,35,FALSE)</f>
        <v>#N/A</v>
      </c>
      <c r="BP43" s="132" t="e">
        <f>VLOOKUP($AW43,$D$6:$AU$87,37,FALSE)</f>
        <v>#N/A</v>
      </c>
      <c r="BQ43" s="132" t="e">
        <f>VLOOKUP($AW43,$D$6:$AU$87,39,FALSE)</f>
        <v>#N/A</v>
      </c>
      <c r="BR43" s="132" t="e">
        <f>VLOOKUP($AW43,$D$6:$AU$87,41,FALSE)</f>
        <v>#N/A</v>
      </c>
      <c r="BS43" s="132" t="e">
        <f>VLOOKUP($AW43,$D$6:$AU$87,43,FALSE)</f>
        <v>#N/A</v>
      </c>
      <c r="BT43" s="132" t="e">
        <f>VLOOKUP($AW43,$D$6:$AU$87,5,FALSE)</f>
        <v>#N/A</v>
      </c>
      <c r="BU43" s="116" t="e">
        <f t="shared" si="15"/>
        <v>#N/A</v>
      </c>
      <c r="CL43" s="167" t="s">
        <v>339</v>
      </c>
      <c r="CM43" s="116">
        <v>2006</v>
      </c>
      <c r="CN43" s="167" t="s">
        <v>343</v>
      </c>
      <c r="CO43" s="167"/>
      <c r="CP43" s="168"/>
      <c r="CQ43" s="169">
        <f t="shared" ref="CQ43:DI43" si="17">CQ41/$AD41*100</f>
        <v>295</v>
      </c>
      <c r="CR43" s="170">
        <f t="shared" si="17"/>
        <v>336.51785714285711</v>
      </c>
      <c r="CS43" s="170">
        <f t="shared" si="17"/>
        <v>403.39285714285717</v>
      </c>
      <c r="CT43" s="170">
        <f t="shared" si="17"/>
        <v>440.53571428571428</v>
      </c>
      <c r="CU43" s="170">
        <f t="shared" si="17"/>
        <v>357.14285714285717</v>
      </c>
      <c r="CV43" s="170">
        <f t="shared" si="17"/>
        <v>344.64285714285717</v>
      </c>
      <c r="CW43" s="170">
        <f t="shared" si="17"/>
        <v>394.19642857142856</v>
      </c>
      <c r="CX43" s="170">
        <f t="shared" si="17"/>
        <v>446.16071428571428</v>
      </c>
      <c r="CY43" s="170">
        <f t="shared" si="17"/>
        <v>521.16071428571433</v>
      </c>
      <c r="CZ43" s="170">
        <f t="shared" si="17"/>
        <v>602.58928571428567</v>
      </c>
      <c r="DA43" s="170">
        <f t="shared" si="17"/>
        <v>572.5</v>
      </c>
      <c r="DB43" s="170">
        <f t="shared" si="17"/>
        <v>525.98214285714289</v>
      </c>
      <c r="DC43" s="170">
        <f t="shared" si="17"/>
        <v>389.01785714285711</v>
      </c>
      <c r="DD43" s="170">
        <f t="shared" si="17"/>
        <v>301.69642857142856</v>
      </c>
      <c r="DE43" s="170">
        <f t="shared" si="17"/>
        <v>248.92857142857144</v>
      </c>
      <c r="DF43" s="170">
        <f t="shared" si="17"/>
        <v>216.69642857142856</v>
      </c>
      <c r="DG43" s="170">
        <f t="shared" si="17"/>
        <v>176.25</v>
      </c>
      <c r="DH43" s="170">
        <f t="shared" si="17"/>
        <v>106.87500000000001</v>
      </c>
      <c r="DI43" s="170">
        <f t="shared" si="17"/>
        <v>65.357142857142861</v>
      </c>
      <c r="DJ43" s="170">
        <f t="shared" si="13"/>
        <v>6744.6428571428569</v>
      </c>
    </row>
    <row r="44" spans="1:114" ht="15" thickBot="1">
      <c r="A44" s="116">
        <v>5903013</v>
      </c>
      <c r="B44" s="116" t="s">
        <v>345</v>
      </c>
      <c r="C44" s="116" t="s">
        <v>289</v>
      </c>
      <c r="D44" s="151" t="s">
        <v>345</v>
      </c>
      <c r="E44" s="152">
        <f>VLOOKUP($A44,'[2]~Pop Trunc'!$A$2:$AX$60,'[2]~Pop Trunc'!C$2,FALSE)</f>
        <v>49</v>
      </c>
      <c r="F44" s="152">
        <f>VLOOKUP($A44,'[2]~Pop Trunc'!$A$2:$AX$60,'[2]~Pop Trunc'!D$2,FALSE)</f>
        <v>48.3</v>
      </c>
      <c r="G44" s="152"/>
      <c r="H44" s="152">
        <f>VLOOKUP($A44,'[2]~Pop Trunc'!$A$2:$AX$60,'[2]~Pop Trunc'!E$2,FALSE)</f>
        <v>2210</v>
      </c>
      <c r="I44" s="152">
        <f>VLOOKUP($A44,'[2]~Pop Trunc'!$A$2:$AX$60,'[2]~Pop Trunc'!F$2,FALSE)</f>
        <v>2255</v>
      </c>
      <c r="J44" s="216">
        <f>VLOOKUP($A44,'[2]~Pop Trunc'!$A$2:$AX$60,'[2]~Pop Trunc'!G$2,FALSE)</f>
        <v>125</v>
      </c>
      <c r="K44" s="216">
        <f>VLOOKUP($A44,'[2]~Pop Trunc'!$A$2:$AX$60,'[2]~Pop Trunc'!H$2,FALSE)</f>
        <v>130</v>
      </c>
      <c r="L44" s="216">
        <f>VLOOKUP($A44,'[2]~Pop Trunc'!$A$2:$AX$60,'[2]~Pop Trunc'!I$2,FALSE)</f>
        <v>160</v>
      </c>
      <c r="M44" s="216">
        <f>VLOOKUP($A44,'[2]~Pop Trunc'!$A$2:$AX$60,'[2]~Pop Trunc'!J$2,FALSE)</f>
        <v>165</v>
      </c>
      <c r="N44" s="216">
        <f>VLOOKUP($A44,'[2]~Pop Trunc'!$A$2:$AX$60,'[2]~Pop Trunc'!K$2,FALSE)</f>
        <v>165</v>
      </c>
      <c r="O44" s="216">
        <f>VLOOKUP($A44,'[2]~Pop Trunc'!$A$2:$AX$60,'[2]~Pop Trunc'!L$2,FALSE)</f>
        <v>150</v>
      </c>
      <c r="P44" s="225">
        <f>VLOOKUP($A44,'[2]~Pop Trunc'!$A$2:$AX$60,'[2]~Pop Trunc'!M$2,FALSE)</f>
        <v>150</v>
      </c>
      <c r="Q44" s="225">
        <f>VLOOKUP($A44,'[2]~Pop Trunc'!$A$2:$AX$60,'[2]~Pop Trunc'!N$2,FALSE)</f>
        <v>140</v>
      </c>
      <c r="R44" s="225">
        <f>VLOOKUP($A44,'[2]~Pop Trunc'!$A$2:$AX$60,'[2]~Pop Trunc'!O$2,FALSE)</f>
        <v>90</v>
      </c>
      <c r="S44" s="225">
        <f>VLOOKUP($A44,'[2]~Pop Trunc'!$A$2:$AX$60,'[2]~Pop Trunc'!P$2,FALSE)</f>
        <v>105</v>
      </c>
      <c r="T44" s="225">
        <f>VLOOKUP($A44,'[2]~Pop Trunc'!$A$2:$AX$60,'[2]~Pop Trunc'!Q$2,FALSE)</f>
        <v>70</v>
      </c>
      <c r="U44" s="225">
        <f>VLOOKUP($A44,'[2]~Pop Trunc'!$A$2:$AX$60,'[2]~Pop Trunc'!R$2,FALSE)</f>
        <v>80</v>
      </c>
      <c r="V44" s="225">
        <f>VLOOKUP($A44,'[2]~Pop Trunc'!$A$2:$AX$60,'[2]~Pop Trunc'!S$2,FALSE)</f>
        <v>75</v>
      </c>
      <c r="W44" s="225">
        <f>VLOOKUP($A44,'[2]~Pop Trunc'!$A$2:$AX$60,'[2]~Pop Trunc'!T$2,FALSE)</f>
        <v>70</v>
      </c>
      <c r="X44" s="225">
        <f>VLOOKUP($A44,'[2]~Pop Trunc'!$A$2:$AX$60,'[2]~Pop Trunc'!U$2,FALSE)</f>
        <v>85</v>
      </c>
      <c r="Y44" s="225">
        <f>VLOOKUP($A44,'[2]~Pop Trunc'!$A$2:$AX$60,'[2]~Pop Trunc'!V$2,FALSE)</f>
        <v>90</v>
      </c>
      <c r="Z44" s="225">
        <f>VLOOKUP($A44,'[2]~Pop Trunc'!$A$2:$AX$60,'[2]~Pop Trunc'!W$2,FALSE)</f>
        <v>90</v>
      </c>
      <c r="AA44" s="225">
        <f>VLOOKUP($A44,'[2]~Pop Trunc'!$A$2:$AX$60,'[2]~Pop Trunc'!X$2,FALSE)</f>
        <v>100</v>
      </c>
      <c r="AB44" s="225">
        <f>VLOOKUP($A44,'[2]~Pop Trunc'!$A$2:$AX$60,'[2]~Pop Trunc'!Y$2,FALSE)</f>
        <v>130</v>
      </c>
      <c r="AC44" s="225">
        <f>VLOOKUP($A44,'[2]~Pop Trunc'!$A$2:$AX$60,'[2]~Pop Trunc'!Z$2,FALSE)</f>
        <v>155</v>
      </c>
      <c r="AD44" s="225">
        <f>VLOOKUP($A44,'[2]~Pop Trunc'!$A$2:$AX$60,'[2]~Pop Trunc'!AA$2,FALSE)</f>
        <v>180</v>
      </c>
      <c r="AE44" s="225">
        <f>VLOOKUP($A44,'[2]~Pop Trunc'!$A$2:$AX$60,'[2]~Pop Trunc'!AB$2,FALSE)</f>
        <v>200</v>
      </c>
      <c r="AF44" s="225">
        <f>VLOOKUP($A44,'[2]~Pop Trunc'!$A$2:$AX$60,'[2]~Pop Trunc'!AC$2,FALSE)</f>
        <v>190</v>
      </c>
      <c r="AG44" s="225">
        <f>VLOOKUP($A44,'[2]~Pop Trunc'!$A$2:$AX$60,'[2]~Pop Trunc'!AD$2,FALSE)</f>
        <v>185</v>
      </c>
      <c r="AH44" s="225">
        <f>VLOOKUP($A44,'[2]~Pop Trunc'!$A$2:$AX$60,'[2]~Pop Trunc'!AE$2,FALSE)</f>
        <v>205</v>
      </c>
      <c r="AI44" s="225">
        <f>VLOOKUP($A44,'[2]~Pop Trunc'!$A$2:$AX$60,'[2]~Pop Trunc'!AF$2,FALSE)</f>
        <v>235</v>
      </c>
      <c r="AJ44" s="233">
        <f>VLOOKUP($A44,'[2]~Pop Trunc'!$A$2:$AX$60,'[2]~Pop Trunc'!AG$2,FALSE)</f>
        <v>175</v>
      </c>
      <c r="AK44" s="233">
        <f>VLOOKUP($A44,'[2]~Pop Trunc'!$A$2:$AX$60,'[2]~Pop Trunc'!AH$2,FALSE)</f>
        <v>160</v>
      </c>
      <c r="AL44" s="233">
        <f>VLOOKUP($A44,'[2]~Pop Trunc'!$A$2:$AX$60,'[2]~Pop Trunc'!AI$2,FALSE)</f>
        <v>130</v>
      </c>
      <c r="AM44" s="233">
        <f>VLOOKUP($A44,'[2]~Pop Trunc'!$A$2:$AX$60,'[2]~Pop Trunc'!AJ$2,FALSE)</f>
        <v>120</v>
      </c>
      <c r="AN44" s="233">
        <f>VLOOKUP($A44,'[2]~Pop Trunc'!$A$2:$AX$60,'[2]~Pop Trunc'!AK$2,FALSE)</f>
        <v>95</v>
      </c>
      <c r="AO44" s="233">
        <f>VLOOKUP($A44,'[2]~Pop Trunc'!$A$2:$AX$60,'[2]~Pop Trunc'!AL$2,FALSE)</f>
        <v>90</v>
      </c>
      <c r="AP44" s="233">
        <f>VLOOKUP($A44,'[2]~Pop Trunc'!$A$2:$AX$60,'[2]~Pop Trunc'!AM$2,FALSE)</f>
        <v>70</v>
      </c>
      <c r="AQ44" s="233">
        <f>VLOOKUP($A44,'[2]~Pop Trunc'!$A$2:$AX$60,'[2]~Pop Trunc'!AN$2,FALSE)</f>
        <v>40</v>
      </c>
      <c r="AR44" s="233">
        <f>VLOOKUP($A44,'[2]~Pop Trunc'!$A$2:$AX$60,'[2]~Pop Trunc'!AO$2,FALSE)</f>
        <v>25</v>
      </c>
      <c r="AS44" s="233">
        <f>VLOOKUP($A44,'[2]~Pop Trunc'!$A$2:$AX$60,'[2]~Pop Trunc'!AP$2,FALSE)</f>
        <v>20</v>
      </c>
      <c r="AT44" s="233">
        <f>VLOOKUP($A44,'[2]~Pop Trunc'!$A$2:$AX$60,'[2]~Pop Trunc'!AQ$2,FALSE)</f>
        <v>15</v>
      </c>
      <c r="AU44" s="233">
        <f>VLOOKUP($A44,'[2]~Pop Trunc'!$A$2:$AX$60,'[2]~Pop Trunc'!AR$2,FALSE)</f>
        <v>10</v>
      </c>
      <c r="AW44" s="171" t="s">
        <v>10</v>
      </c>
      <c r="AX44" s="116">
        <v>2011</v>
      </c>
      <c r="AY44" s="116" t="s">
        <v>338</v>
      </c>
      <c r="BA44" s="132">
        <f>VLOOKUP($AW44,$D$6:$AU$87,6,FALSE)</f>
        <v>9210</v>
      </c>
      <c r="BB44" s="132">
        <f>VLOOKUP($AW44,$D$6:$AU$87,8,FALSE)</f>
        <v>440</v>
      </c>
      <c r="BC44" s="132">
        <f>VLOOKUP($AW44,$D$6:$AU$87,10,FALSE)</f>
        <v>430</v>
      </c>
      <c r="BD44" s="132">
        <f>VLOOKUP($AW44,$D$6:$AU$87,12,FALSE)</f>
        <v>505</v>
      </c>
      <c r="BE44" s="132">
        <f>VLOOKUP($AW44,$D$6:$AU$87,14,FALSE)</f>
        <v>540</v>
      </c>
      <c r="BF44" s="132">
        <f>VLOOKUP($AW44,$D$6:$AU$87,16,FALSE)</f>
        <v>455</v>
      </c>
      <c r="BG44" s="132">
        <f>VLOOKUP($AW44,$D$6:$AU$87,18,FALSE)</f>
        <v>485</v>
      </c>
      <c r="BH44" s="132">
        <f>VLOOKUP($AW44,$D$6:$AU$87,20,FALSE)</f>
        <v>575</v>
      </c>
      <c r="BI44" s="132">
        <f>VLOOKUP($AW44,$D$6:$AU$87,22,FALSE)</f>
        <v>650</v>
      </c>
      <c r="BJ44" s="132">
        <f>VLOOKUP($AW44,$D$6:$AU$87,24,FALSE)</f>
        <v>625</v>
      </c>
      <c r="BK44" s="132">
        <f>VLOOKUP($AW44,$D$6:$AU$87,26,FALSE)</f>
        <v>720</v>
      </c>
      <c r="BL44" s="132">
        <f>VLOOKUP($AW44,$D$6:$AU$87,28,FALSE)</f>
        <v>790</v>
      </c>
      <c r="BM44" s="132">
        <f>VLOOKUP($AW44,$D$6:$AU$87,30,FALSE)</f>
        <v>800</v>
      </c>
      <c r="BN44" s="132">
        <f>VLOOKUP($AW44,$D$6:$AU$87,32,FALSE)</f>
        <v>700</v>
      </c>
      <c r="BO44" s="132">
        <f>VLOOKUP($AW44,$D$6:$AU$87,34,FALSE)</f>
        <v>415</v>
      </c>
      <c r="BP44" s="132">
        <f>VLOOKUP($AW44,$D$6:$AU$87,36,FALSE)</f>
        <v>310</v>
      </c>
      <c r="BQ44" s="132">
        <f>VLOOKUP($AW44,$D$6:$AU$87,38,FALSE)</f>
        <v>255</v>
      </c>
      <c r="BR44" s="132">
        <f>VLOOKUP($AW44,$D$6:$AU$87,40,FALSE)</f>
        <v>260</v>
      </c>
      <c r="BS44" s="132">
        <f>VLOOKUP($AW44,$D$6:$AU$87,42,FALSE)</f>
        <v>155</v>
      </c>
      <c r="BT44" s="132">
        <f>VLOOKUP($AW44,$D$6:$AU$87,4,FALSE)</f>
        <v>44.849999999999994</v>
      </c>
      <c r="BU44" s="116">
        <f t="shared" si="15"/>
        <v>18320</v>
      </c>
      <c r="CL44" s="116" t="s">
        <v>28</v>
      </c>
      <c r="CM44" s="116">
        <v>2006</v>
      </c>
      <c r="CN44" s="116" t="s">
        <v>340</v>
      </c>
      <c r="CO44" s="116">
        <v>-20985</v>
      </c>
      <c r="CP44" s="132">
        <v>-85572</v>
      </c>
      <c r="CQ44" s="132">
        <f>(SUM(CO44:CP44))</f>
        <v>-106557</v>
      </c>
      <c r="CR44" s="116">
        <v>-116071</v>
      </c>
      <c r="CS44" s="116">
        <v>-133714</v>
      </c>
      <c r="CT44" s="116">
        <v>-143937</v>
      </c>
      <c r="CU44" s="116">
        <v>-157842</v>
      </c>
      <c r="CV44" s="116">
        <v>-143881</v>
      </c>
      <c r="CW44" s="116">
        <v>-143574</v>
      </c>
      <c r="CX44" s="116">
        <v>-157830</v>
      </c>
      <c r="CY44" s="116">
        <v>-175513</v>
      </c>
      <c r="CZ44" s="116">
        <v>-176241</v>
      </c>
      <c r="DA44" s="116">
        <v>-162268</v>
      </c>
      <c r="DB44" s="116">
        <v>-145003</v>
      </c>
      <c r="DC44" s="116">
        <v>-106300</v>
      </c>
      <c r="DD44" s="116">
        <v>-82504</v>
      </c>
      <c r="DE44" s="116">
        <v>-70539</v>
      </c>
      <c r="DF44" s="116">
        <v>-56623</v>
      </c>
      <c r="DG44" s="116">
        <v>-37131</v>
      </c>
      <c r="DH44" s="116">
        <v>-18370</v>
      </c>
      <c r="DI44" s="116">
        <v>-8167</v>
      </c>
      <c r="DJ44" s="116">
        <f t="shared" si="13"/>
        <v>-2142065</v>
      </c>
    </row>
    <row r="45" spans="1:114" ht="15" thickBot="1">
      <c r="A45" s="116">
        <v>5903017</v>
      </c>
      <c r="B45" s="116" t="s">
        <v>346</v>
      </c>
      <c r="C45" s="116" t="s">
        <v>289</v>
      </c>
      <c r="D45" s="151" t="s">
        <v>346</v>
      </c>
      <c r="E45" s="152">
        <f>VLOOKUP($A45,'[2]~Pop Trunc'!$A$2:$AX$60,'[2]~Pop Trunc'!C$2,FALSE)</f>
        <v>53.7</v>
      </c>
      <c r="F45" s="152">
        <f>VLOOKUP($A45,'[2]~Pop Trunc'!$A$2:$AX$60,'[2]~Pop Trunc'!D$2,FALSE)</f>
        <v>52</v>
      </c>
      <c r="G45" s="152"/>
      <c r="H45" s="152">
        <f>VLOOKUP($A45,'[2]~Pop Trunc'!$A$2:$AX$60,'[2]~Pop Trunc'!E$2,FALSE)</f>
        <v>680</v>
      </c>
      <c r="I45" s="152">
        <f>VLOOKUP($A45,'[2]~Pop Trunc'!$A$2:$AX$60,'[2]~Pop Trunc'!F$2,FALSE)</f>
        <v>695</v>
      </c>
      <c r="J45" s="216">
        <f>VLOOKUP($A45,'[2]~Pop Trunc'!$A$2:$AX$60,'[2]~Pop Trunc'!G$2,FALSE)</f>
        <v>25</v>
      </c>
      <c r="K45" s="216">
        <f>VLOOKUP($A45,'[2]~Pop Trunc'!$A$2:$AX$60,'[2]~Pop Trunc'!H$2,FALSE)</f>
        <v>30</v>
      </c>
      <c r="L45" s="216">
        <f>VLOOKUP($A45,'[2]~Pop Trunc'!$A$2:$AX$60,'[2]~Pop Trunc'!I$2,FALSE)</f>
        <v>30</v>
      </c>
      <c r="M45" s="216">
        <f>VLOOKUP($A45,'[2]~Pop Trunc'!$A$2:$AX$60,'[2]~Pop Trunc'!J$2,FALSE)</f>
        <v>35</v>
      </c>
      <c r="N45" s="216">
        <f>VLOOKUP($A45,'[2]~Pop Trunc'!$A$2:$AX$60,'[2]~Pop Trunc'!K$2,FALSE)</f>
        <v>25</v>
      </c>
      <c r="O45" s="216">
        <f>VLOOKUP($A45,'[2]~Pop Trunc'!$A$2:$AX$60,'[2]~Pop Trunc'!L$2,FALSE)</f>
        <v>40</v>
      </c>
      <c r="P45" s="225">
        <f>VLOOKUP($A45,'[2]~Pop Trunc'!$A$2:$AX$60,'[2]~Pop Trunc'!M$2,FALSE)</f>
        <v>35</v>
      </c>
      <c r="Q45" s="225">
        <f>VLOOKUP($A45,'[2]~Pop Trunc'!$A$2:$AX$60,'[2]~Pop Trunc'!N$2,FALSE)</f>
        <v>35</v>
      </c>
      <c r="R45" s="225">
        <f>VLOOKUP($A45,'[2]~Pop Trunc'!$A$2:$AX$60,'[2]~Pop Trunc'!O$2,FALSE)</f>
        <v>30</v>
      </c>
      <c r="S45" s="225">
        <f>VLOOKUP($A45,'[2]~Pop Trunc'!$A$2:$AX$60,'[2]~Pop Trunc'!P$2,FALSE)</f>
        <v>25</v>
      </c>
      <c r="T45" s="225">
        <f>VLOOKUP($A45,'[2]~Pop Trunc'!$A$2:$AX$60,'[2]~Pop Trunc'!Q$2,FALSE)</f>
        <v>20</v>
      </c>
      <c r="U45" s="225">
        <f>VLOOKUP($A45,'[2]~Pop Trunc'!$A$2:$AX$60,'[2]~Pop Trunc'!R$2,FALSE)</f>
        <v>15</v>
      </c>
      <c r="V45" s="225">
        <f>VLOOKUP($A45,'[2]~Pop Trunc'!$A$2:$AX$60,'[2]~Pop Trunc'!S$2,FALSE)</f>
        <v>25</v>
      </c>
      <c r="W45" s="225">
        <f>VLOOKUP($A45,'[2]~Pop Trunc'!$A$2:$AX$60,'[2]~Pop Trunc'!T$2,FALSE)</f>
        <v>35</v>
      </c>
      <c r="X45" s="225">
        <f>VLOOKUP($A45,'[2]~Pop Trunc'!$A$2:$AX$60,'[2]~Pop Trunc'!U$2,FALSE)</f>
        <v>30</v>
      </c>
      <c r="Y45" s="225">
        <f>VLOOKUP($A45,'[2]~Pop Trunc'!$A$2:$AX$60,'[2]~Pop Trunc'!V$2,FALSE)</f>
        <v>25</v>
      </c>
      <c r="Z45" s="225">
        <f>VLOOKUP($A45,'[2]~Pop Trunc'!$A$2:$AX$60,'[2]~Pop Trunc'!W$2,FALSE)</f>
        <v>40</v>
      </c>
      <c r="AA45" s="225">
        <f>VLOOKUP($A45,'[2]~Pop Trunc'!$A$2:$AX$60,'[2]~Pop Trunc'!X$2,FALSE)</f>
        <v>30</v>
      </c>
      <c r="AB45" s="225">
        <f>VLOOKUP($A45,'[2]~Pop Trunc'!$A$2:$AX$60,'[2]~Pop Trunc'!Y$2,FALSE)</f>
        <v>40</v>
      </c>
      <c r="AC45" s="225">
        <f>VLOOKUP($A45,'[2]~Pop Trunc'!$A$2:$AX$60,'[2]~Pop Trunc'!Z$2,FALSE)</f>
        <v>55</v>
      </c>
      <c r="AD45" s="225">
        <f>VLOOKUP($A45,'[2]~Pop Trunc'!$A$2:$AX$60,'[2]~Pop Trunc'!AA$2,FALSE)</f>
        <v>60</v>
      </c>
      <c r="AE45" s="225">
        <f>VLOOKUP($A45,'[2]~Pop Trunc'!$A$2:$AX$60,'[2]~Pop Trunc'!AB$2,FALSE)</f>
        <v>60</v>
      </c>
      <c r="AF45" s="225">
        <f>VLOOKUP($A45,'[2]~Pop Trunc'!$A$2:$AX$60,'[2]~Pop Trunc'!AC$2,FALSE)</f>
        <v>70</v>
      </c>
      <c r="AG45" s="225">
        <f>VLOOKUP($A45,'[2]~Pop Trunc'!$A$2:$AX$60,'[2]~Pop Trunc'!AD$2,FALSE)</f>
        <v>90</v>
      </c>
      <c r="AH45" s="225">
        <f>VLOOKUP($A45,'[2]~Pop Trunc'!$A$2:$AX$60,'[2]~Pop Trunc'!AE$2,FALSE)</f>
        <v>80</v>
      </c>
      <c r="AI45" s="225">
        <f>VLOOKUP($A45,'[2]~Pop Trunc'!$A$2:$AX$60,'[2]~Pop Trunc'!AF$2,FALSE)</f>
        <v>85</v>
      </c>
      <c r="AJ45" s="233">
        <f>VLOOKUP($A45,'[2]~Pop Trunc'!$A$2:$AX$60,'[2]~Pop Trunc'!AG$2,FALSE)</f>
        <v>70</v>
      </c>
      <c r="AK45" s="233">
        <f>VLOOKUP($A45,'[2]~Pop Trunc'!$A$2:$AX$60,'[2]~Pop Trunc'!AH$2,FALSE)</f>
        <v>55</v>
      </c>
      <c r="AL45" s="233">
        <f>VLOOKUP($A45,'[2]~Pop Trunc'!$A$2:$AX$60,'[2]~Pop Trunc'!AI$2,FALSE)</f>
        <v>50</v>
      </c>
      <c r="AM45" s="233">
        <f>VLOOKUP($A45,'[2]~Pop Trunc'!$A$2:$AX$60,'[2]~Pop Trunc'!AJ$2,FALSE)</f>
        <v>25</v>
      </c>
      <c r="AN45" s="233">
        <f>VLOOKUP($A45,'[2]~Pop Trunc'!$A$2:$AX$60,'[2]~Pop Trunc'!AK$2,FALSE)</f>
        <v>35</v>
      </c>
      <c r="AO45" s="233">
        <f>VLOOKUP($A45,'[2]~Pop Trunc'!$A$2:$AX$60,'[2]~Pop Trunc'!AL$2,FALSE)</f>
        <v>25</v>
      </c>
      <c r="AP45" s="233">
        <f>VLOOKUP($A45,'[2]~Pop Trunc'!$A$2:$AX$60,'[2]~Pop Trunc'!AM$2,FALSE)</f>
        <v>10</v>
      </c>
      <c r="AQ45" s="233">
        <f>VLOOKUP($A45,'[2]~Pop Trunc'!$A$2:$AX$60,'[2]~Pop Trunc'!AN$2,FALSE)</f>
        <v>10</v>
      </c>
      <c r="AR45" s="233">
        <f>VLOOKUP($A45,'[2]~Pop Trunc'!$A$2:$AX$60,'[2]~Pop Trunc'!AO$2,FALSE)</f>
        <v>5</v>
      </c>
      <c r="AS45" s="233">
        <f>VLOOKUP($A45,'[2]~Pop Trunc'!$A$2:$AX$60,'[2]~Pop Trunc'!AP$2,FALSE)</f>
        <v>10</v>
      </c>
      <c r="AT45" s="233">
        <f>VLOOKUP($A45,'[2]~Pop Trunc'!$A$2:$AX$60,'[2]~Pop Trunc'!AQ$2,FALSE)</f>
        <v>0</v>
      </c>
      <c r="AU45" s="233">
        <f>VLOOKUP($A45,'[2]~Pop Trunc'!$A$2:$AX$60,'[2]~Pop Trunc'!AR$2,FALSE)</f>
        <v>0</v>
      </c>
      <c r="AW45" s="171" t="s">
        <v>10</v>
      </c>
      <c r="AX45" s="116">
        <v>2011</v>
      </c>
      <c r="AY45" s="116" t="s">
        <v>341</v>
      </c>
      <c r="BA45" s="132">
        <f>VLOOKUP($AW45,$D$6:$AU$87,7,FALSE)</f>
        <v>435</v>
      </c>
      <c r="BB45" s="132">
        <f>VLOOKUP($AW45,$D$6:$AU$87,9,FALSE)</f>
        <v>475</v>
      </c>
      <c r="BC45" s="132">
        <f>VLOOKUP($AW45,$D$6:$AU$87,11,FALSE)</f>
        <v>480</v>
      </c>
      <c r="BD45" s="132">
        <f>VLOOKUP($AW45,$D$6:$AU$87,13,FALSE)</f>
        <v>570</v>
      </c>
      <c r="BE45" s="132">
        <f>VLOOKUP($AW45,$D$6:$AU$87,15,FALSE)</f>
        <v>455</v>
      </c>
      <c r="BF45" s="132">
        <f>VLOOKUP($AW45,$D$6:$AU$87,17,FALSE)</f>
        <v>455</v>
      </c>
      <c r="BG45" s="132">
        <f>VLOOKUP($AW45,$D$6:$AU$87,19,FALSE)</f>
        <v>560</v>
      </c>
      <c r="BH45" s="132">
        <f>VLOOKUP($AW45,$D$6:$AU$87,21,FALSE)</f>
        <v>625</v>
      </c>
      <c r="BI45" s="132">
        <f>VLOOKUP($AW45,$D$6:$AU$87,23,FALSE)</f>
        <v>585</v>
      </c>
      <c r="BJ45" s="132">
        <f>VLOOKUP($AW45,$D$6:$AU$87,25,FALSE)</f>
        <v>645</v>
      </c>
      <c r="BK45" s="132">
        <f>VLOOKUP($AW45,$D$6:$AU$87,27,FALSE)</f>
        <v>750</v>
      </c>
      <c r="BL45" s="132">
        <f>VLOOKUP($AW45,$D$6:$AU$87,29,FALSE)</f>
        <v>740</v>
      </c>
      <c r="BM45" s="132">
        <f>VLOOKUP($AW45,$D$6:$AU$87,31,FALSE)</f>
        <v>720</v>
      </c>
      <c r="BN45" s="132">
        <f>VLOOKUP($AW45,$D$6:$AU$87,33,FALSE)</f>
        <v>455</v>
      </c>
      <c r="BO45" s="132">
        <f>VLOOKUP($AW45,$D$6:$AU$87,35,FALSE)</f>
        <v>260</v>
      </c>
      <c r="BP45" s="132">
        <f>VLOOKUP($AW45,$D$6:$AU$87,37,FALSE)</f>
        <v>250</v>
      </c>
      <c r="BQ45" s="132">
        <f>VLOOKUP($AW45,$D$6:$AU$87,39,FALSE)</f>
        <v>180</v>
      </c>
      <c r="BR45" s="132">
        <f>VLOOKUP($AW45,$D$6:$AU$87,41,FALSE)</f>
        <v>100</v>
      </c>
      <c r="BS45" s="132">
        <f>VLOOKUP($AW45,$D$6:$AU$87,43,FALSE)</f>
        <v>40</v>
      </c>
      <c r="BT45" s="132">
        <f>VLOOKUP($AW45,$D$6:$AU$87,5,FALSE)</f>
        <v>8780</v>
      </c>
      <c r="BU45" s="116">
        <f t="shared" si="15"/>
        <v>8780</v>
      </c>
      <c r="CL45" s="116" t="s">
        <v>28</v>
      </c>
      <c r="CM45" s="116">
        <v>2006</v>
      </c>
      <c r="CN45" s="116" t="s">
        <v>343</v>
      </c>
      <c r="CO45" s="116">
        <v>20156</v>
      </c>
      <c r="CP45" s="132">
        <v>80892</v>
      </c>
      <c r="CQ45" s="132">
        <f>SUM(CO45:CP45)</f>
        <v>101048</v>
      </c>
      <c r="CR45" s="116">
        <v>109186</v>
      </c>
      <c r="CS45" s="116">
        <v>126022</v>
      </c>
      <c r="CT45" s="116">
        <v>137302</v>
      </c>
      <c r="CU45" s="116">
        <v>150381</v>
      </c>
      <c r="CV45" s="116">
        <v>142277</v>
      </c>
      <c r="CW45" s="116">
        <v>144471</v>
      </c>
      <c r="CX45" s="116">
        <v>160643</v>
      </c>
      <c r="CY45" s="116">
        <v>177555</v>
      </c>
      <c r="CZ45" s="116">
        <v>180124</v>
      </c>
      <c r="DA45" s="116">
        <v>165349</v>
      </c>
      <c r="DB45" s="116">
        <v>146939</v>
      </c>
      <c r="DC45" s="116">
        <v>108551</v>
      </c>
      <c r="DD45" s="116">
        <v>85472</v>
      </c>
      <c r="DE45" s="116">
        <v>72950</v>
      </c>
      <c r="DF45" s="116">
        <v>64988</v>
      </c>
      <c r="DG45" s="116">
        <v>53075</v>
      </c>
      <c r="DH45" s="116">
        <v>33126</v>
      </c>
      <c r="DI45" s="116">
        <v>18731</v>
      </c>
      <c r="DJ45" s="116">
        <f t="shared" si="13"/>
        <v>2178190</v>
      </c>
    </row>
    <row r="46" spans="1:114" ht="15" thickBot="1">
      <c r="A46" s="116">
        <v>5903807</v>
      </c>
      <c r="B46" s="116" t="s">
        <v>347</v>
      </c>
      <c r="C46" s="116" t="s">
        <v>348</v>
      </c>
      <c r="D46" s="151" t="s">
        <v>349</v>
      </c>
      <c r="E46" s="152">
        <f>VLOOKUP($A46,'[2]~Pop Trunc'!$A$2:$AX$60,'[2]~Pop Trunc'!C$2,FALSE)</f>
        <v>29.5</v>
      </c>
      <c r="F46" s="152">
        <f>VLOOKUP($A46,'[2]~Pop Trunc'!$A$2:$AX$60,'[2]~Pop Trunc'!D$2,FALSE)</f>
        <v>33.5</v>
      </c>
      <c r="G46" s="152"/>
      <c r="H46" s="152">
        <f>VLOOKUP($A46,'[2]~Pop Trunc'!$A$2:$AX$60,'[2]~Pop Trunc'!E$2,FALSE)</f>
        <v>60</v>
      </c>
      <c r="I46" s="152">
        <f>VLOOKUP($A46,'[2]~Pop Trunc'!$A$2:$AX$60,'[2]~Pop Trunc'!F$2,FALSE)</f>
        <v>55</v>
      </c>
      <c r="J46" s="216">
        <f>VLOOKUP($A46,'[2]~Pop Trunc'!$A$2:$AX$60,'[2]~Pop Trunc'!G$2,FALSE)</f>
        <v>5</v>
      </c>
      <c r="K46" s="216">
        <f>VLOOKUP($A46,'[2]~Pop Trunc'!$A$2:$AX$60,'[2]~Pop Trunc'!H$2,FALSE)</f>
        <v>5</v>
      </c>
      <c r="L46" s="216">
        <f>VLOOKUP($A46,'[2]~Pop Trunc'!$A$2:$AX$60,'[2]~Pop Trunc'!I$2,FALSE)</f>
        <v>0</v>
      </c>
      <c r="M46" s="216">
        <f>VLOOKUP($A46,'[2]~Pop Trunc'!$A$2:$AX$60,'[2]~Pop Trunc'!J$2,FALSE)</f>
        <v>5</v>
      </c>
      <c r="N46" s="216">
        <f>VLOOKUP($A46,'[2]~Pop Trunc'!$A$2:$AX$60,'[2]~Pop Trunc'!K$2,FALSE)</f>
        <v>10</v>
      </c>
      <c r="O46" s="216">
        <f>VLOOKUP($A46,'[2]~Pop Trunc'!$A$2:$AX$60,'[2]~Pop Trunc'!L$2,FALSE)</f>
        <v>10</v>
      </c>
      <c r="P46" s="225">
        <f>VLOOKUP($A46,'[2]~Pop Trunc'!$A$2:$AX$60,'[2]~Pop Trunc'!M$2,FALSE)</f>
        <v>10</v>
      </c>
      <c r="Q46" s="225">
        <f>VLOOKUP($A46,'[2]~Pop Trunc'!$A$2:$AX$60,'[2]~Pop Trunc'!N$2,FALSE)</f>
        <v>10</v>
      </c>
      <c r="R46" s="225">
        <f>VLOOKUP($A46,'[2]~Pop Trunc'!$A$2:$AX$60,'[2]~Pop Trunc'!O$2,FALSE)</f>
        <v>5</v>
      </c>
      <c r="S46" s="225">
        <f>VLOOKUP($A46,'[2]~Pop Trunc'!$A$2:$AX$60,'[2]~Pop Trunc'!P$2,FALSE)</f>
        <v>5</v>
      </c>
      <c r="T46" s="225">
        <f>VLOOKUP($A46,'[2]~Pop Trunc'!$A$2:$AX$60,'[2]~Pop Trunc'!Q$2,FALSE)</f>
        <v>5</v>
      </c>
      <c r="U46" s="225">
        <f>VLOOKUP($A46,'[2]~Pop Trunc'!$A$2:$AX$60,'[2]~Pop Trunc'!R$2,FALSE)</f>
        <v>0</v>
      </c>
      <c r="V46" s="225">
        <f>VLOOKUP($A46,'[2]~Pop Trunc'!$A$2:$AX$60,'[2]~Pop Trunc'!S$2,FALSE)</f>
        <v>0</v>
      </c>
      <c r="W46" s="225">
        <f>VLOOKUP($A46,'[2]~Pop Trunc'!$A$2:$AX$60,'[2]~Pop Trunc'!T$2,FALSE)</f>
        <v>5</v>
      </c>
      <c r="X46" s="225">
        <f>VLOOKUP($A46,'[2]~Pop Trunc'!$A$2:$AX$60,'[2]~Pop Trunc'!U$2,FALSE)</f>
        <v>10</v>
      </c>
      <c r="Y46" s="225">
        <f>VLOOKUP($A46,'[2]~Pop Trunc'!$A$2:$AX$60,'[2]~Pop Trunc'!V$2,FALSE)</f>
        <v>10</v>
      </c>
      <c r="Z46" s="225">
        <f>VLOOKUP($A46,'[2]~Pop Trunc'!$A$2:$AX$60,'[2]~Pop Trunc'!W$2,FALSE)</f>
        <v>5</v>
      </c>
      <c r="AA46" s="225">
        <f>VLOOKUP($A46,'[2]~Pop Trunc'!$A$2:$AX$60,'[2]~Pop Trunc'!X$2,FALSE)</f>
        <v>0</v>
      </c>
      <c r="AB46" s="225">
        <f>VLOOKUP($A46,'[2]~Pop Trunc'!$A$2:$AX$60,'[2]~Pop Trunc'!Y$2,FALSE)</f>
        <v>0</v>
      </c>
      <c r="AC46" s="225">
        <f>VLOOKUP($A46,'[2]~Pop Trunc'!$A$2:$AX$60,'[2]~Pop Trunc'!Z$2,FALSE)</f>
        <v>5</v>
      </c>
      <c r="AD46" s="225">
        <f>VLOOKUP($A46,'[2]~Pop Trunc'!$A$2:$AX$60,'[2]~Pop Trunc'!AA$2,FALSE)</f>
        <v>5</v>
      </c>
      <c r="AE46" s="225">
        <f>VLOOKUP($A46,'[2]~Pop Trunc'!$A$2:$AX$60,'[2]~Pop Trunc'!AB$2,FALSE)</f>
        <v>5</v>
      </c>
      <c r="AF46" s="225">
        <f>VLOOKUP($A46,'[2]~Pop Trunc'!$A$2:$AX$60,'[2]~Pop Trunc'!AC$2,FALSE)</f>
        <v>5</v>
      </c>
      <c r="AG46" s="225">
        <f>VLOOKUP($A46,'[2]~Pop Trunc'!$A$2:$AX$60,'[2]~Pop Trunc'!AD$2,FALSE)</f>
        <v>0</v>
      </c>
      <c r="AH46" s="225">
        <f>VLOOKUP($A46,'[2]~Pop Trunc'!$A$2:$AX$60,'[2]~Pop Trunc'!AE$2,FALSE)</f>
        <v>0</v>
      </c>
      <c r="AI46" s="225">
        <f>VLOOKUP($A46,'[2]~Pop Trunc'!$A$2:$AX$60,'[2]~Pop Trunc'!AF$2,FALSE)</f>
        <v>0</v>
      </c>
      <c r="AJ46" s="233">
        <f>VLOOKUP($A46,'[2]~Pop Trunc'!$A$2:$AX$60,'[2]~Pop Trunc'!AG$2,FALSE)</f>
        <v>0</v>
      </c>
      <c r="AK46" s="233">
        <f>VLOOKUP($A46,'[2]~Pop Trunc'!$A$2:$AX$60,'[2]~Pop Trunc'!AH$2,FALSE)</f>
        <v>0</v>
      </c>
      <c r="AL46" s="233">
        <f>VLOOKUP($A46,'[2]~Pop Trunc'!$A$2:$AX$60,'[2]~Pop Trunc'!AI$2,FALSE)</f>
        <v>0</v>
      </c>
      <c r="AM46" s="233">
        <f>VLOOKUP($A46,'[2]~Pop Trunc'!$A$2:$AX$60,'[2]~Pop Trunc'!AJ$2,FALSE)</f>
        <v>0</v>
      </c>
      <c r="AN46" s="233">
        <f>VLOOKUP($A46,'[2]~Pop Trunc'!$A$2:$AX$60,'[2]~Pop Trunc'!AK$2,FALSE)</f>
        <v>0</v>
      </c>
      <c r="AO46" s="233">
        <f>VLOOKUP($A46,'[2]~Pop Trunc'!$A$2:$AX$60,'[2]~Pop Trunc'!AL$2,FALSE)</f>
        <v>0</v>
      </c>
      <c r="AP46" s="233">
        <f>VLOOKUP($A46,'[2]~Pop Trunc'!$A$2:$AX$60,'[2]~Pop Trunc'!AM$2,FALSE)</f>
        <v>0</v>
      </c>
      <c r="AQ46" s="233">
        <f>VLOOKUP($A46,'[2]~Pop Trunc'!$A$2:$AX$60,'[2]~Pop Trunc'!AN$2,FALSE)</f>
        <v>0</v>
      </c>
      <c r="AR46" s="233">
        <f>VLOOKUP($A46,'[2]~Pop Trunc'!$A$2:$AX$60,'[2]~Pop Trunc'!AO$2,FALSE)</f>
        <v>0</v>
      </c>
      <c r="AS46" s="233">
        <f>VLOOKUP($A46,'[2]~Pop Trunc'!$A$2:$AX$60,'[2]~Pop Trunc'!AP$2,FALSE)</f>
        <v>0</v>
      </c>
      <c r="AT46" s="233">
        <f>VLOOKUP($A46,'[2]~Pop Trunc'!$A$2:$AX$60,'[2]~Pop Trunc'!AQ$2,FALSE)</f>
        <v>0</v>
      </c>
      <c r="AU46" s="233">
        <f>VLOOKUP($A46,'[2]~Pop Trunc'!$A$2:$AX$60,'[2]~Pop Trunc'!AR$2,FALSE)</f>
        <v>0</v>
      </c>
      <c r="AW46" s="171" t="s">
        <v>19</v>
      </c>
      <c r="AX46" s="116">
        <v>2011</v>
      </c>
      <c r="AY46" s="116" t="s">
        <v>338</v>
      </c>
      <c r="BA46" s="132">
        <f>VLOOKUP($AW46,$D$6:$AU$87,6,FALSE)</f>
        <v>6720</v>
      </c>
      <c r="BB46" s="132">
        <f>VLOOKUP($AW46,$D$6:$AU$87,8,FALSE)</f>
        <v>285</v>
      </c>
      <c r="BC46" s="132">
        <f>VLOOKUP($AW46,$D$6:$AU$87,10,FALSE)</f>
        <v>290</v>
      </c>
      <c r="BD46" s="132">
        <f>VLOOKUP($AW46,$D$6:$AU$87,12,FALSE)</f>
        <v>350</v>
      </c>
      <c r="BE46" s="132">
        <f>VLOOKUP($AW46,$D$6:$AU$87,14,FALSE)</f>
        <v>430</v>
      </c>
      <c r="BF46" s="132">
        <f>VLOOKUP($AW46,$D$6:$AU$87,16,FALSE)</f>
        <v>300</v>
      </c>
      <c r="BG46" s="132">
        <f>VLOOKUP($AW46,$D$6:$AU$87,18,FALSE)</f>
        <v>315</v>
      </c>
      <c r="BH46" s="132">
        <f>VLOOKUP($AW46,$D$6:$AU$87,20,FALSE)</f>
        <v>360</v>
      </c>
      <c r="BI46" s="132">
        <f>VLOOKUP($AW46,$D$6:$AU$87,22,FALSE)</f>
        <v>455</v>
      </c>
      <c r="BJ46" s="132">
        <f>VLOOKUP($AW46,$D$6:$AU$87,24,FALSE)</f>
        <v>480</v>
      </c>
      <c r="BK46" s="132">
        <f>VLOOKUP($AW46,$D$6:$AU$87,26,FALSE)</f>
        <v>515</v>
      </c>
      <c r="BL46" s="132">
        <f>VLOOKUP($AW46,$D$6:$AU$87,28,FALSE)</f>
        <v>600</v>
      </c>
      <c r="BM46" s="132">
        <f>VLOOKUP($AW46,$D$6:$AU$87,30,FALSE)</f>
        <v>525</v>
      </c>
      <c r="BN46" s="132">
        <f>VLOOKUP($AW46,$D$6:$AU$87,32,FALSE)</f>
        <v>505</v>
      </c>
      <c r="BO46" s="132">
        <f>VLOOKUP($AW46,$D$6:$AU$87,34,FALSE)</f>
        <v>385</v>
      </c>
      <c r="BP46" s="132">
        <f>VLOOKUP($AW46,$D$6:$AU$87,36,FALSE)</f>
        <v>305</v>
      </c>
      <c r="BQ46" s="132">
        <f>VLOOKUP($AW46,$D$6:$AU$87,38,FALSE)</f>
        <v>230</v>
      </c>
      <c r="BR46" s="132">
        <f>VLOOKUP($AW46,$D$6:$AU$87,40,FALSE)</f>
        <v>180</v>
      </c>
      <c r="BS46" s="132">
        <f>VLOOKUP($AW46,$D$6:$AU$87,42,FALSE)</f>
        <v>115</v>
      </c>
      <c r="BT46" s="132">
        <f>VLOOKUP($AW46,$D$6:$AU$87,4,FALSE)</f>
        <v>45.349999999999994</v>
      </c>
      <c r="BU46" s="116">
        <f t="shared" si="15"/>
        <v>13345</v>
      </c>
      <c r="CL46" s="167" t="s">
        <v>28</v>
      </c>
      <c r="CM46" s="116">
        <v>2006</v>
      </c>
      <c r="CN46" s="167" t="s">
        <v>340</v>
      </c>
      <c r="CO46" s="167"/>
      <c r="CP46" s="168"/>
      <c r="CQ46" s="169">
        <f t="shared" ref="CQ46:DI46" si="18">CQ44/$AD44*-100</f>
        <v>59198.333333333336</v>
      </c>
      <c r="CR46" s="170">
        <f t="shared" si="18"/>
        <v>64483.888888888883</v>
      </c>
      <c r="CS46" s="170">
        <f t="shared" si="18"/>
        <v>74285.555555555562</v>
      </c>
      <c r="CT46" s="170">
        <f t="shared" si="18"/>
        <v>79965</v>
      </c>
      <c r="CU46" s="170">
        <f t="shared" si="18"/>
        <v>87690</v>
      </c>
      <c r="CV46" s="170">
        <f t="shared" si="18"/>
        <v>79933.888888888891</v>
      </c>
      <c r="CW46" s="170">
        <f t="shared" si="18"/>
        <v>79763.333333333328</v>
      </c>
      <c r="CX46" s="170">
        <f t="shared" si="18"/>
        <v>87683.333333333343</v>
      </c>
      <c r="CY46" s="170">
        <f t="shared" si="18"/>
        <v>97507.222222222219</v>
      </c>
      <c r="CZ46" s="170">
        <f t="shared" si="18"/>
        <v>97911.666666666672</v>
      </c>
      <c r="DA46" s="170">
        <f t="shared" si="18"/>
        <v>90148.888888888891</v>
      </c>
      <c r="DB46" s="170">
        <f t="shared" si="18"/>
        <v>80557.222222222219</v>
      </c>
      <c r="DC46" s="170">
        <f t="shared" si="18"/>
        <v>59055.555555555555</v>
      </c>
      <c r="DD46" s="170">
        <f t="shared" si="18"/>
        <v>45835.555555555555</v>
      </c>
      <c r="DE46" s="170">
        <f t="shared" si="18"/>
        <v>39188.333333333336</v>
      </c>
      <c r="DF46" s="170">
        <f t="shared" si="18"/>
        <v>31457.222222222219</v>
      </c>
      <c r="DG46" s="170">
        <f t="shared" si="18"/>
        <v>20628.333333333332</v>
      </c>
      <c r="DH46" s="170">
        <f t="shared" si="18"/>
        <v>10205.555555555557</v>
      </c>
      <c r="DI46" s="170">
        <f t="shared" si="18"/>
        <v>4537.2222222222217</v>
      </c>
      <c r="DJ46" s="170">
        <f t="shared" si="13"/>
        <v>1190036.111111111</v>
      </c>
    </row>
    <row r="47" spans="1:114" ht="15" thickBot="1">
      <c r="D47" s="153" t="s">
        <v>20</v>
      </c>
      <c r="E47" s="155">
        <f>AVERAGE(E42:E46)</f>
        <v>48.339999999999996</v>
      </c>
      <c r="F47" s="155">
        <f>AVERAGE(F42:F46)</f>
        <v>49.3</v>
      </c>
      <c r="G47" s="154">
        <f>AVERAGE(E47:F47)</f>
        <v>48.819999999999993</v>
      </c>
      <c r="H47" s="155">
        <f>SUM(H42:H46)</f>
        <v>6465</v>
      </c>
      <c r="I47" s="155">
        <f t="shared" ref="I47:AU47" si="19">SUM(I42:I46)</f>
        <v>6830</v>
      </c>
      <c r="J47" s="217">
        <f t="shared" si="19"/>
        <v>280</v>
      </c>
      <c r="K47" s="217">
        <f t="shared" si="19"/>
        <v>320</v>
      </c>
      <c r="L47" s="217">
        <f t="shared" si="19"/>
        <v>330</v>
      </c>
      <c r="M47" s="217">
        <f t="shared" si="19"/>
        <v>330</v>
      </c>
      <c r="N47" s="217">
        <f t="shared" si="19"/>
        <v>375</v>
      </c>
      <c r="O47" s="217">
        <f t="shared" si="19"/>
        <v>325</v>
      </c>
      <c r="P47" s="226">
        <f t="shared" si="19"/>
        <v>380</v>
      </c>
      <c r="Q47" s="226">
        <f t="shared" si="19"/>
        <v>335</v>
      </c>
      <c r="R47" s="226">
        <f t="shared" si="19"/>
        <v>265</v>
      </c>
      <c r="S47" s="226">
        <f t="shared" si="19"/>
        <v>260</v>
      </c>
      <c r="T47" s="226">
        <f t="shared" si="19"/>
        <v>205</v>
      </c>
      <c r="U47" s="226">
        <f t="shared" si="19"/>
        <v>250</v>
      </c>
      <c r="V47" s="226">
        <f t="shared" si="19"/>
        <v>245</v>
      </c>
      <c r="W47" s="226">
        <f t="shared" si="19"/>
        <v>240</v>
      </c>
      <c r="X47" s="226">
        <f t="shared" si="19"/>
        <v>270</v>
      </c>
      <c r="Y47" s="226">
        <f t="shared" si="19"/>
        <v>270</v>
      </c>
      <c r="Z47" s="226">
        <f t="shared" si="19"/>
        <v>305</v>
      </c>
      <c r="AA47" s="226">
        <f t="shared" si="19"/>
        <v>305</v>
      </c>
      <c r="AB47" s="226">
        <f t="shared" si="19"/>
        <v>370</v>
      </c>
      <c r="AC47" s="226">
        <f t="shared" si="19"/>
        <v>465</v>
      </c>
      <c r="AD47" s="226">
        <f t="shared" si="19"/>
        <v>500</v>
      </c>
      <c r="AE47" s="226">
        <f t="shared" si="19"/>
        <v>540</v>
      </c>
      <c r="AF47" s="226">
        <f t="shared" si="19"/>
        <v>575</v>
      </c>
      <c r="AG47" s="226">
        <f t="shared" si="19"/>
        <v>635</v>
      </c>
      <c r="AH47" s="226">
        <f t="shared" si="19"/>
        <v>655</v>
      </c>
      <c r="AI47" s="226">
        <f t="shared" si="19"/>
        <v>715</v>
      </c>
      <c r="AJ47" s="234">
        <f t="shared" si="19"/>
        <v>530</v>
      </c>
      <c r="AK47" s="234">
        <f t="shared" si="19"/>
        <v>545</v>
      </c>
      <c r="AL47" s="234">
        <f t="shared" si="19"/>
        <v>415</v>
      </c>
      <c r="AM47" s="234">
        <f t="shared" si="19"/>
        <v>420</v>
      </c>
      <c r="AN47" s="234">
        <f t="shared" si="19"/>
        <v>375</v>
      </c>
      <c r="AO47" s="234">
        <f t="shared" si="19"/>
        <v>350</v>
      </c>
      <c r="AP47" s="234">
        <f t="shared" si="19"/>
        <v>235</v>
      </c>
      <c r="AQ47" s="234">
        <f t="shared" si="19"/>
        <v>235</v>
      </c>
      <c r="AR47" s="234">
        <f t="shared" si="19"/>
        <v>115</v>
      </c>
      <c r="AS47" s="234">
        <f t="shared" si="19"/>
        <v>180</v>
      </c>
      <c r="AT47" s="234">
        <f t="shared" si="19"/>
        <v>45</v>
      </c>
      <c r="AU47" s="235">
        <f t="shared" si="19"/>
        <v>85</v>
      </c>
      <c r="AW47" s="171" t="s">
        <v>19</v>
      </c>
      <c r="AX47" s="116">
        <v>2011</v>
      </c>
      <c r="AY47" s="116" t="s">
        <v>341</v>
      </c>
      <c r="BA47" s="132">
        <f>VLOOKUP($AW47,$D$6:$AU$87,7,FALSE)</f>
        <v>305</v>
      </c>
      <c r="BB47" s="132">
        <f>VLOOKUP($AW47,$D$6:$AU$87,9,FALSE)</f>
        <v>350</v>
      </c>
      <c r="BC47" s="132">
        <f>VLOOKUP($AW47,$D$6:$AU$87,11,FALSE)</f>
        <v>395</v>
      </c>
      <c r="BD47" s="132">
        <f>VLOOKUP($AW47,$D$6:$AU$87,13,FALSE)</f>
        <v>440</v>
      </c>
      <c r="BE47" s="132">
        <f>VLOOKUP($AW47,$D$6:$AU$87,15,FALSE)</f>
        <v>355</v>
      </c>
      <c r="BF47" s="132">
        <f>VLOOKUP($AW47,$D$6:$AU$87,17,FALSE)</f>
        <v>325</v>
      </c>
      <c r="BG47" s="132">
        <f>VLOOKUP($AW47,$D$6:$AU$87,19,FALSE)</f>
        <v>350</v>
      </c>
      <c r="BH47" s="132">
        <f>VLOOKUP($AW47,$D$6:$AU$87,21,FALSE)</f>
        <v>365</v>
      </c>
      <c r="BI47" s="132">
        <f>VLOOKUP($AW47,$D$6:$AU$87,23,FALSE)</f>
        <v>445</v>
      </c>
      <c r="BJ47" s="132">
        <f>VLOOKUP($AW47,$D$6:$AU$87,25,FALSE)</f>
        <v>515</v>
      </c>
      <c r="BK47" s="132">
        <f>VLOOKUP($AW47,$D$6:$AU$87,27,FALSE)</f>
        <v>605</v>
      </c>
      <c r="BL47" s="132">
        <f>VLOOKUP($AW47,$D$6:$AU$87,29,FALSE)</f>
        <v>575</v>
      </c>
      <c r="BM47" s="132">
        <f>VLOOKUP($AW47,$D$6:$AU$87,31,FALSE)</f>
        <v>460</v>
      </c>
      <c r="BN47" s="132">
        <f>VLOOKUP($AW47,$D$6:$AU$87,33,FALSE)</f>
        <v>395</v>
      </c>
      <c r="BO47" s="132">
        <f>VLOOKUP($AW47,$D$6:$AU$87,35,FALSE)</f>
        <v>310</v>
      </c>
      <c r="BP47" s="132">
        <f>VLOOKUP($AW47,$D$6:$AU$87,37,FALSE)</f>
        <v>225</v>
      </c>
      <c r="BQ47" s="132">
        <f>VLOOKUP($AW47,$D$6:$AU$87,39,FALSE)</f>
        <v>165</v>
      </c>
      <c r="BR47" s="132">
        <f>VLOOKUP($AW47,$D$6:$AU$87,41,FALSE)</f>
        <v>70</v>
      </c>
      <c r="BS47" s="132">
        <f>VLOOKUP($AW47,$D$6:$AU$87,43,FALSE)</f>
        <v>45</v>
      </c>
      <c r="BT47" s="132">
        <f>VLOOKUP($AW47,$D$6:$AU$87,5,FALSE)</f>
        <v>6665</v>
      </c>
      <c r="BU47" s="116">
        <f t="shared" si="15"/>
        <v>6695</v>
      </c>
      <c r="CL47" s="167" t="s">
        <v>28</v>
      </c>
      <c r="CM47" s="116">
        <v>2006</v>
      </c>
      <c r="CN47" s="167" t="s">
        <v>343</v>
      </c>
      <c r="CO47" s="167"/>
      <c r="CP47" s="168"/>
      <c r="CQ47" s="169">
        <f>CQ45/$AD$45*100</f>
        <v>168413.33333333334</v>
      </c>
      <c r="CR47" s="170">
        <f t="shared" ref="CR47:DI47" si="20">CR45/$AD$45*100</f>
        <v>181976.66666666666</v>
      </c>
      <c r="CS47" s="170">
        <f t="shared" si="20"/>
        <v>210036.66666666669</v>
      </c>
      <c r="CT47" s="170">
        <f t="shared" si="20"/>
        <v>228836.66666666669</v>
      </c>
      <c r="CU47" s="170">
        <f t="shared" si="20"/>
        <v>250635</v>
      </c>
      <c r="CV47" s="170">
        <f t="shared" si="20"/>
        <v>237128.33333333334</v>
      </c>
      <c r="CW47" s="170">
        <f t="shared" si="20"/>
        <v>240785</v>
      </c>
      <c r="CX47" s="170">
        <f t="shared" si="20"/>
        <v>267738.33333333331</v>
      </c>
      <c r="CY47" s="170">
        <f t="shared" si="20"/>
        <v>295925</v>
      </c>
      <c r="CZ47" s="170">
        <f t="shared" si="20"/>
        <v>300206.66666666669</v>
      </c>
      <c r="DA47" s="170">
        <f t="shared" si="20"/>
        <v>275581.66666666669</v>
      </c>
      <c r="DB47" s="170">
        <f t="shared" si="20"/>
        <v>244898.33333333331</v>
      </c>
      <c r="DC47" s="170">
        <f t="shared" si="20"/>
        <v>180918.33333333334</v>
      </c>
      <c r="DD47" s="170">
        <f t="shared" si="20"/>
        <v>142453.33333333334</v>
      </c>
      <c r="DE47" s="170">
        <f t="shared" si="20"/>
        <v>121583.33333333333</v>
      </c>
      <c r="DF47" s="170">
        <f t="shared" si="20"/>
        <v>108313.33333333334</v>
      </c>
      <c r="DG47" s="170">
        <f t="shared" si="20"/>
        <v>88458.333333333343</v>
      </c>
      <c r="DH47" s="170">
        <f t="shared" si="20"/>
        <v>55210</v>
      </c>
      <c r="DI47" s="170">
        <f t="shared" si="20"/>
        <v>31218.333333333332</v>
      </c>
      <c r="DJ47" s="170">
        <f t="shared" si="13"/>
        <v>3630316.6666666674</v>
      </c>
    </row>
    <row r="48" spans="1:114" ht="15" thickBot="1">
      <c r="A48" s="116">
        <v>5901028</v>
      </c>
      <c r="B48" s="116" t="s">
        <v>40</v>
      </c>
      <c r="C48" s="116" t="s">
        <v>286</v>
      </c>
      <c r="D48" s="151" t="s">
        <v>40</v>
      </c>
      <c r="E48" s="152">
        <f>VLOOKUP($A48,'[2]~Pop Trunc'!$A$2:$AX$60,'[2]~Pop Trunc'!C$2,FALSE)</f>
        <v>45.8</v>
      </c>
      <c r="F48" s="152">
        <f>VLOOKUP($A48,'[2]~Pop Trunc'!$A$2:$AX$60,'[2]~Pop Trunc'!D$2,FALSE)</f>
        <v>46.8</v>
      </c>
      <c r="G48" s="152"/>
      <c r="H48" s="152">
        <f>VLOOKUP($A48,'[2]~Pop Trunc'!$A$2:$AX$60,'[2]~Pop Trunc'!E$2,FALSE)</f>
        <v>3290</v>
      </c>
      <c r="I48" s="152">
        <f>VLOOKUP($A48,'[2]~Pop Trunc'!$A$2:$AX$60,'[2]~Pop Trunc'!F$2,FALSE)</f>
        <v>3355</v>
      </c>
      <c r="J48" s="216">
        <f>VLOOKUP($A48,'[2]~Pop Trunc'!$A$2:$AX$60,'[2]~Pop Trunc'!G$2,FALSE)</f>
        <v>205</v>
      </c>
      <c r="K48" s="216">
        <f>VLOOKUP($A48,'[2]~Pop Trunc'!$A$2:$AX$60,'[2]~Pop Trunc'!H$2,FALSE)</f>
        <v>195</v>
      </c>
      <c r="L48" s="216">
        <f>VLOOKUP($A48,'[2]~Pop Trunc'!$A$2:$AX$60,'[2]~Pop Trunc'!I$2,FALSE)</f>
        <v>165</v>
      </c>
      <c r="M48" s="216">
        <f>VLOOKUP($A48,'[2]~Pop Trunc'!$A$2:$AX$60,'[2]~Pop Trunc'!J$2,FALSE)</f>
        <v>145</v>
      </c>
      <c r="N48" s="216">
        <f>VLOOKUP($A48,'[2]~Pop Trunc'!$A$2:$AX$60,'[2]~Pop Trunc'!K$2,FALSE)</f>
        <v>140</v>
      </c>
      <c r="O48" s="216">
        <f>VLOOKUP($A48,'[2]~Pop Trunc'!$A$2:$AX$60,'[2]~Pop Trunc'!L$2,FALSE)</f>
        <v>160</v>
      </c>
      <c r="P48" s="225">
        <f>VLOOKUP($A48,'[2]~Pop Trunc'!$A$2:$AX$60,'[2]~Pop Trunc'!M$2,FALSE)</f>
        <v>175</v>
      </c>
      <c r="Q48" s="225">
        <f>VLOOKUP($A48,'[2]~Pop Trunc'!$A$2:$AX$60,'[2]~Pop Trunc'!N$2,FALSE)</f>
        <v>155</v>
      </c>
      <c r="R48" s="225">
        <f>VLOOKUP($A48,'[2]~Pop Trunc'!$A$2:$AX$60,'[2]~Pop Trunc'!O$2,FALSE)</f>
        <v>135</v>
      </c>
      <c r="S48" s="225">
        <f>VLOOKUP($A48,'[2]~Pop Trunc'!$A$2:$AX$60,'[2]~Pop Trunc'!P$2,FALSE)</f>
        <v>140</v>
      </c>
      <c r="T48" s="225">
        <f>VLOOKUP($A48,'[2]~Pop Trunc'!$A$2:$AX$60,'[2]~Pop Trunc'!Q$2,FALSE)</f>
        <v>170</v>
      </c>
      <c r="U48" s="225">
        <f>VLOOKUP($A48,'[2]~Pop Trunc'!$A$2:$AX$60,'[2]~Pop Trunc'!R$2,FALSE)</f>
        <v>170</v>
      </c>
      <c r="V48" s="225">
        <f>VLOOKUP($A48,'[2]~Pop Trunc'!$A$2:$AX$60,'[2]~Pop Trunc'!S$2,FALSE)</f>
        <v>205</v>
      </c>
      <c r="W48" s="225">
        <f>VLOOKUP($A48,'[2]~Pop Trunc'!$A$2:$AX$60,'[2]~Pop Trunc'!T$2,FALSE)</f>
        <v>195</v>
      </c>
      <c r="X48" s="225">
        <f>VLOOKUP($A48,'[2]~Pop Trunc'!$A$2:$AX$60,'[2]~Pop Trunc'!U$2,FALSE)</f>
        <v>225</v>
      </c>
      <c r="Y48" s="225">
        <f>VLOOKUP($A48,'[2]~Pop Trunc'!$A$2:$AX$60,'[2]~Pop Trunc'!V$2,FALSE)</f>
        <v>220</v>
      </c>
      <c r="Z48" s="225">
        <f>VLOOKUP($A48,'[2]~Pop Trunc'!$A$2:$AX$60,'[2]~Pop Trunc'!W$2,FALSE)</f>
        <v>200</v>
      </c>
      <c r="AA48" s="225">
        <f>VLOOKUP($A48,'[2]~Pop Trunc'!$A$2:$AX$60,'[2]~Pop Trunc'!X$2,FALSE)</f>
        <v>220</v>
      </c>
      <c r="AB48" s="225">
        <f>VLOOKUP($A48,'[2]~Pop Trunc'!$A$2:$AX$60,'[2]~Pop Trunc'!Y$2,FALSE)</f>
        <v>235</v>
      </c>
      <c r="AC48" s="225">
        <f>VLOOKUP($A48,'[2]~Pop Trunc'!$A$2:$AX$60,'[2]~Pop Trunc'!Z$2,FALSE)</f>
        <v>240</v>
      </c>
      <c r="AD48" s="225">
        <f>VLOOKUP($A48,'[2]~Pop Trunc'!$A$2:$AX$60,'[2]~Pop Trunc'!AA$2,FALSE)</f>
        <v>250</v>
      </c>
      <c r="AE48" s="225">
        <f>VLOOKUP($A48,'[2]~Pop Trunc'!$A$2:$AX$60,'[2]~Pop Trunc'!AB$2,FALSE)</f>
        <v>260</v>
      </c>
      <c r="AF48" s="225">
        <f>VLOOKUP($A48,'[2]~Pop Trunc'!$A$2:$AX$60,'[2]~Pop Trunc'!AC$2,FALSE)</f>
        <v>265</v>
      </c>
      <c r="AG48" s="225">
        <f>VLOOKUP($A48,'[2]~Pop Trunc'!$A$2:$AX$60,'[2]~Pop Trunc'!AD$2,FALSE)</f>
        <v>260</v>
      </c>
      <c r="AH48" s="225">
        <f>VLOOKUP($A48,'[2]~Pop Trunc'!$A$2:$AX$60,'[2]~Pop Trunc'!AE$2,FALSE)</f>
        <v>280</v>
      </c>
      <c r="AI48" s="225">
        <f>VLOOKUP($A48,'[2]~Pop Trunc'!$A$2:$AX$60,'[2]~Pop Trunc'!AF$2,FALSE)</f>
        <v>245</v>
      </c>
      <c r="AJ48" s="233">
        <f>VLOOKUP($A48,'[2]~Pop Trunc'!$A$2:$AX$60,'[2]~Pop Trunc'!AG$2,FALSE)</f>
        <v>195</v>
      </c>
      <c r="AK48" s="233">
        <f>VLOOKUP($A48,'[2]~Pop Trunc'!$A$2:$AX$60,'[2]~Pop Trunc'!AH$2,FALSE)</f>
        <v>195</v>
      </c>
      <c r="AL48" s="233">
        <f>VLOOKUP($A48,'[2]~Pop Trunc'!$A$2:$AX$60,'[2]~Pop Trunc'!AI$2,FALSE)</f>
        <v>150</v>
      </c>
      <c r="AM48" s="233">
        <f>VLOOKUP($A48,'[2]~Pop Trunc'!$A$2:$AX$60,'[2]~Pop Trunc'!AJ$2,FALSE)</f>
        <v>165</v>
      </c>
      <c r="AN48" s="233">
        <f>VLOOKUP($A48,'[2]~Pop Trunc'!$A$2:$AX$60,'[2]~Pop Trunc'!AK$2,FALSE)</f>
        <v>140</v>
      </c>
      <c r="AO48" s="233">
        <f>VLOOKUP($A48,'[2]~Pop Trunc'!$A$2:$AX$60,'[2]~Pop Trunc'!AL$2,FALSE)</f>
        <v>125</v>
      </c>
      <c r="AP48" s="233">
        <f>VLOOKUP($A48,'[2]~Pop Trunc'!$A$2:$AX$60,'[2]~Pop Trunc'!AM$2,FALSE)</f>
        <v>90</v>
      </c>
      <c r="AQ48" s="233">
        <f>VLOOKUP($A48,'[2]~Pop Trunc'!$A$2:$AX$60,'[2]~Pop Trunc'!AN$2,FALSE)</f>
        <v>105</v>
      </c>
      <c r="AR48" s="233">
        <f>VLOOKUP($A48,'[2]~Pop Trunc'!$A$2:$AX$60,'[2]~Pop Trunc'!AO$2,FALSE)</f>
        <v>45</v>
      </c>
      <c r="AS48" s="233">
        <f>VLOOKUP($A48,'[2]~Pop Trunc'!$A$2:$AX$60,'[2]~Pop Trunc'!AP$2,FALSE)</f>
        <v>90</v>
      </c>
      <c r="AT48" s="233">
        <f>VLOOKUP($A48,'[2]~Pop Trunc'!$A$2:$AX$60,'[2]~Pop Trunc'!AQ$2,FALSE)</f>
        <v>15</v>
      </c>
      <c r="AU48" s="233">
        <f>VLOOKUP($A48,'[2]~Pop Trunc'!$A$2:$AX$60,'[2]~Pop Trunc'!AR$2,FALSE)</f>
        <v>60</v>
      </c>
      <c r="AW48" s="171" t="s">
        <v>25</v>
      </c>
      <c r="AX48" s="116">
        <v>2011</v>
      </c>
      <c r="AY48" s="116" t="s">
        <v>338</v>
      </c>
      <c r="BA48" s="132">
        <f>VLOOKUP($AW48,$D$6:$AU$87,6,FALSE)</f>
        <v>1210</v>
      </c>
      <c r="BB48" s="132">
        <f>VLOOKUP($AW48,$D$6:$AU$87,8,FALSE)</f>
        <v>40</v>
      </c>
      <c r="BC48" s="132">
        <f>VLOOKUP($AW48,$D$6:$AU$87,10,FALSE)</f>
        <v>60</v>
      </c>
      <c r="BD48" s="132">
        <f>VLOOKUP($AW48,$D$6:$AU$87,12,FALSE)</f>
        <v>70</v>
      </c>
      <c r="BE48" s="132">
        <f>VLOOKUP($AW48,$D$6:$AU$87,14,FALSE)</f>
        <v>60</v>
      </c>
      <c r="BF48" s="132">
        <f>VLOOKUP($AW48,$D$6:$AU$87,16,FALSE)</f>
        <v>35</v>
      </c>
      <c r="BG48" s="132">
        <f>VLOOKUP($AW48,$D$6:$AU$87,18,FALSE)</f>
        <v>30</v>
      </c>
      <c r="BH48" s="132">
        <f>VLOOKUP($AW48,$D$6:$AU$87,20,FALSE)</f>
        <v>60</v>
      </c>
      <c r="BI48" s="132">
        <f>VLOOKUP($AW48,$D$6:$AU$87,22,FALSE)</f>
        <v>70</v>
      </c>
      <c r="BJ48" s="132">
        <f>VLOOKUP($AW48,$D$6:$AU$87,24,FALSE)</f>
        <v>65</v>
      </c>
      <c r="BK48" s="132">
        <f>VLOOKUP($AW48,$D$6:$AU$87,26,FALSE)</f>
        <v>85</v>
      </c>
      <c r="BL48" s="132">
        <f>VLOOKUP($AW48,$D$6:$AU$87,28,FALSE)</f>
        <v>115</v>
      </c>
      <c r="BM48" s="132">
        <f>VLOOKUP($AW48,$D$6:$AU$87,30,FALSE)</f>
        <v>110</v>
      </c>
      <c r="BN48" s="132">
        <f>VLOOKUP($AW48,$D$6:$AU$87,32,FALSE)</f>
        <v>130</v>
      </c>
      <c r="BO48" s="132">
        <f>VLOOKUP($AW48,$D$6:$AU$87,34,FALSE)</f>
        <v>95</v>
      </c>
      <c r="BP48" s="132">
        <f>VLOOKUP($AW48,$D$6:$AU$87,36,FALSE)</f>
        <v>60</v>
      </c>
      <c r="BQ48" s="132">
        <f>VLOOKUP($AW48,$D$6:$AU$87,38,FALSE)</f>
        <v>40</v>
      </c>
      <c r="BR48" s="132">
        <f>VLOOKUP($AW48,$D$6:$AU$87,40,FALSE)</f>
        <v>25</v>
      </c>
      <c r="BS48" s="132">
        <f>VLOOKUP($AW48,$D$6:$AU$87,42,FALSE)</f>
        <v>25</v>
      </c>
      <c r="BT48" s="132">
        <f>VLOOKUP($AW48,$D$6:$AU$87,4,FALSE)</f>
        <v>50.875</v>
      </c>
      <c r="BU48" s="116">
        <f t="shared" si="15"/>
        <v>2385</v>
      </c>
      <c r="CL48" s="116" t="s">
        <v>51</v>
      </c>
      <c r="CM48" s="116">
        <v>2006</v>
      </c>
      <c r="CN48" s="116" t="s">
        <v>340</v>
      </c>
      <c r="CO48" s="116">
        <v>72</v>
      </c>
      <c r="CP48" s="132">
        <v>310</v>
      </c>
      <c r="CQ48" s="132">
        <f>CO48+CP48</f>
        <v>382</v>
      </c>
      <c r="CR48" s="116">
        <v>406</v>
      </c>
      <c r="CS48" s="116">
        <v>473</v>
      </c>
      <c r="CT48" s="116">
        <v>527</v>
      </c>
      <c r="CU48" s="116">
        <v>460</v>
      </c>
      <c r="CV48" s="116">
        <v>548</v>
      </c>
      <c r="CW48" s="116">
        <v>520</v>
      </c>
      <c r="CX48" s="116">
        <v>565</v>
      </c>
      <c r="CY48" s="116">
        <v>588</v>
      </c>
      <c r="CZ48" s="116">
        <v>739</v>
      </c>
      <c r="DA48" s="116">
        <v>742</v>
      </c>
      <c r="DB48" s="116">
        <v>620</v>
      </c>
      <c r="DC48" s="116">
        <v>378</v>
      </c>
      <c r="DD48" s="116">
        <v>292</v>
      </c>
      <c r="DE48" s="116">
        <v>182</v>
      </c>
      <c r="DF48" s="116">
        <v>147</v>
      </c>
      <c r="DG48" s="116">
        <v>74</v>
      </c>
      <c r="DH48" s="116">
        <v>43</v>
      </c>
      <c r="DI48" s="116">
        <v>42</v>
      </c>
      <c r="DJ48" s="116">
        <f t="shared" si="13"/>
        <v>7728</v>
      </c>
    </row>
    <row r="49" spans="1:114" ht="15" thickBot="1">
      <c r="A49" s="116">
        <v>5901037</v>
      </c>
      <c r="B49" s="116" t="s">
        <v>350</v>
      </c>
      <c r="C49" s="116" t="s">
        <v>289</v>
      </c>
      <c r="D49" s="151" t="s">
        <v>350</v>
      </c>
      <c r="E49" s="152">
        <f>VLOOKUP($A49,'[2]~Pop Trunc'!$A$2:$AX$60,'[2]~Pop Trunc'!C$2,FALSE)</f>
        <v>52.8</v>
      </c>
      <c r="F49" s="152">
        <f>VLOOKUP($A49,'[2]~Pop Trunc'!$A$2:$AX$60,'[2]~Pop Trunc'!D$2,FALSE)</f>
        <v>51.8</v>
      </c>
      <c r="G49" s="152"/>
      <c r="H49" s="152">
        <f>VLOOKUP($A49,'[2]~Pop Trunc'!$A$2:$AX$60,'[2]~Pop Trunc'!E$2,FALSE)</f>
        <v>855</v>
      </c>
      <c r="I49" s="152">
        <f>VLOOKUP($A49,'[2]~Pop Trunc'!$A$2:$AX$60,'[2]~Pop Trunc'!F$2,FALSE)</f>
        <v>780</v>
      </c>
      <c r="J49" s="216">
        <f>VLOOKUP($A49,'[2]~Pop Trunc'!$A$2:$AX$60,'[2]~Pop Trunc'!G$2,FALSE)</f>
        <v>20</v>
      </c>
      <c r="K49" s="216">
        <f>VLOOKUP($A49,'[2]~Pop Trunc'!$A$2:$AX$60,'[2]~Pop Trunc'!H$2,FALSE)</f>
        <v>20</v>
      </c>
      <c r="L49" s="216">
        <f>VLOOKUP($A49,'[2]~Pop Trunc'!$A$2:$AX$60,'[2]~Pop Trunc'!I$2,FALSE)</f>
        <v>35</v>
      </c>
      <c r="M49" s="216">
        <f>VLOOKUP($A49,'[2]~Pop Trunc'!$A$2:$AX$60,'[2]~Pop Trunc'!J$2,FALSE)</f>
        <v>25</v>
      </c>
      <c r="N49" s="216">
        <f>VLOOKUP($A49,'[2]~Pop Trunc'!$A$2:$AX$60,'[2]~Pop Trunc'!K$2,FALSE)</f>
        <v>30</v>
      </c>
      <c r="O49" s="216">
        <f>VLOOKUP($A49,'[2]~Pop Trunc'!$A$2:$AX$60,'[2]~Pop Trunc'!L$2,FALSE)</f>
        <v>25</v>
      </c>
      <c r="P49" s="225">
        <f>VLOOKUP($A49,'[2]~Pop Trunc'!$A$2:$AX$60,'[2]~Pop Trunc'!M$2,FALSE)</f>
        <v>50</v>
      </c>
      <c r="Q49" s="225">
        <f>VLOOKUP($A49,'[2]~Pop Trunc'!$A$2:$AX$60,'[2]~Pop Trunc'!N$2,FALSE)</f>
        <v>35</v>
      </c>
      <c r="R49" s="225">
        <f>VLOOKUP($A49,'[2]~Pop Trunc'!$A$2:$AX$60,'[2]~Pop Trunc'!O$2,FALSE)</f>
        <v>30</v>
      </c>
      <c r="S49" s="225">
        <f>VLOOKUP($A49,'[2]~Pop Trunc'!$A$2:$AX$60,'[2]~Pop Trunc'!P$2,FALSE)</f>
        <v>35</v>
      </c>
      <c r="T49" s="225">
        <f>VLOOKUP($A49,'[2]~Pop Trunc'!$A$2:$AX$60,'[2]~Pop Trunc'!Q$2,FALSE)</f>
        <v>25</v>
      </c>
      <c r="U49" s="225">
        <f>VLOOKUP($A49,'[2]~Pop Trunc'!$A$2:$AX$60,'[2]~Pop Trunc'!R$2,FALSE)</f>
        <v>25</v>
      </c>
      <c r="V49" s="225">
        <f>VLOOKUP($A49,'[2]~Pop Trunc'!$A$2:$AX$60,'[2]~Pop Trunc'!S$2,FALSE)</f>
        <v>30</v>
      </c>
      <c r="W49" s="225">
        <f>VLOOKUP($A49,'[2]~Pop Trunc'!$A$2:$AX$60,'[2]~Pop Trunc'!T$2,FALSE)</f>
        <v>30</v>
      </c>
      <c r="X49" s="225">
        <f>VLOOKUP($A49,'[2]~Pop Trunc'!$A$2:$AX$60,'[2]~Pop Trunc'!U$2,FALSE)</f>
        <v>25</v>
      </c>
      <c r="Y49" s="225">
        <f>VLOOKUP($A49,'[2]~Pop Trunc'!$A$2:$AX$60,'[2]~Pop Trunc'!V$2,FALSE)</f>
        <v>40</v>
      </c>
      <c r="Z49" s="225">
        <f>VLOOKUP($A49,'[2]~Pop Trunc'!$A$2:$AX$60,'[2]~Pop Trunc'!W$2,FALSE)</f>
        <v>60</v>
      </c>
      <c r="AA49" s="225">
        <f>VLOOKUP($A49,'[2]~Pop Trunc'!$A$2:$AX$60,'[2]~Pop Trunc'!X$2,FALSE)</f>
        <v>45</v>
      </c>
      <c r="AB49" s="225">
        <f>VLOOKUP($A49,'[2]~Pop Trunc'!$A$2:$AX$60,'[2]~Pop Trunc'!Y$2,FALSE)</f>
        <v>60</v>
      </c>
      <c r="AC49" s="225">
        <f>VLOOKUP($A49,'[2]~Pop Trunc'!$A$2:$AX$60,'[2]~Pop Trunc'!Z$2,FALSE)</f>
        <v>65</v>
      </c>
      <c r="AD49" s="225">
        <f>VLOOKUP($A49,'[2]~Pop Trunc'!$A$2:$AX$60,'[2]~Pop Trunc'!AA$2,FALSE)</f>
        <v>85</v>
      </c>
      <c r="AE49" s="225">
        <f>VLOOKUP($A49,'[2]~Pop Trunc'!$A$2:$AX$60,'[2]~Pop Trunc'!AB$2,FALSE)</f>
        <v>90</v>
      </c>
      <c r="AF49" s="225">
        <f>VLOOKUP($A49,'[2]~Pop Trunc'!$A$2:$AX$60,'[2]~Pop Trunc'!AC$2,FALSE)</f>
        <v>100</v>
      </c>
      <c r="AG49" s="225">
        <f>VLOOKUP($A49,'[2]~Pop Trunc'!$A$2:$AX$60,'[2]~Pop Trunc'!AD$2,FALSE)</f>
        <v>95</v>
      </c>
      <c r="AH49" s="225">
        <f>VLOOKUP($A49,'[2]~Pop Trunc'!$A$2:$AX$60,'[2]~Pop Trunc'!AE$2,FALSE)</f>
        <v>100</v>
      </c>
      <c r="AI49" s="225">
        <f>VLOOKUP($A49,'[2]~Pop Trunc'!$A$2:$AX$60,'[2]~Pop Trunc'!AF$2,FALSE)</f>
        <v>90</v>
      </c>
      <c r="AJ49" s="233">
        <f>VLOOKUP($A49,'[2]~Pop Trunc'!$A$2:$AX$60,'[2]~Pop Trunc'!AG$2,FALSE)</f>
        <v>90</v>
      </c>
      <c r="AK49" s="233">
        <f>VLOOKUP($A49,'[2]~Pop Trunc'!$A$2:$AX$60,'[2]~Pop Trunc'!AH$2,FALSE)</f>
        <v>65</v>
      </c>
      <c r="AL49" s="233">
        <f>VLOOKUP($A49,'[2]~Pop Trunc'!$A$2:$AX$60,'[2]~Pop Trunc'!AI$2,FALSE)</f>
        <v>35</v>
      </c>
      <c r="AM49" s="233">
        <f>VLOOKUP($A49,'[2]~Pop Trunc'!$A$2:$AX$60,'[2]~Pop Trunc'!AJ$2,FALSE)</f>
        <v>30</v>
      </c>
      <c r="AN49" s="233">
        <f>VLOOKUP($A49,'[2]~Pop Trunc'!$A$2:$AX$60,'[2]~Pop Trunc'!AK$2,FALSE)</f>
        <v>30</v>
      </c>
      <c r="AO49" s="233">
        <f>VLOOKUP($A49,'[2]~Pop Trunc'!$A$2:$AX$60,'[2]~Pop Trunc'!AL$2,FALSE)</f>
        <v>20</v>
      </c>
      <c r="AP49" s="233">
        <f>VLOOKUP($A49,'[2]~Pop Trunc'!$A$2:$AX$60,'[2]~Pop Trunc'!AM$2,FALSE)</f>
        <v>20</v>
      </c>
      <c r="AQ49" s="233">
        <f>VLOOKUP($A49,'[2]~Pop Trunc'!$A$2:$AX$60,'[2]~Pop Trunc'!AN$2,FALSE)</f>
        <v>25</v>
      </c>
      <c r="AR49" s="233">
        <f>VLOOKUP($A49,'[2]~Pop Trunc'!$A$2:$AX$60,'[2]~Pop Trunc'!AO$2,FALSE)</f>
        <v>10</v>
      </c>
      <c r="AS49" s="233">
        <f>VLOOKUP($A49,'[2]~Pop Trunc'!$A$2:$AX$60,'[2]~Pop Trunc'!AP$2,FALSE)</f>
        <v>15</v>
      </c>
      <c r="AT49" s="233">
        <f>VLOOKUP($A49,'[2]~Pop Trunc'!$A$2:$AX$60,'[2]~Pop Trunc'!AQ$2,FALSE)</f>
        <v>0</v>
      </c>
      <c r="AU49" s="233">
        <f>VLOOKUP($A49,'[2]~Pop Trunc'!$A$2:$AX$60,'[2]~Pop Trunc'!AR$2,FALSE)</f>
        <v>5</v>
      </c>
      <c r="AW49" s="171" t="s">
        <v>25</v>
      </c>
      <c r="AX49" s="116">
        <v>2011</v>
      </c>
      <c r="AY49" s="116" t="s">
        <v>341</v>
      </c>
      <c r="BA49" s="132">
        <f>VLOOKUP($AW49,$D$6:$AU$87,7,FALSE)</f>
        <v>55</v>
      </c>
      <c r="BB49" s="132">
        <f>VLOOKUP($AW49,$D$6:$AU$87,9,FALSE)</f>
        <v>80</v>
      </c>
      <c r="BC49" s="132">
        <f>VLOOKUP($AW49,$D$6:$AU$87,11,FALSE)</f>
        <v>50</v>
      </c>
      <c r="BD49" s="132">
        <f>VLOOKUP($AW49,$D$6:$AU$87,13,FALSE)</f>
        <v>75</v>
      </c>
      <c r="BE49" s="132">
        <f>VLOOKUP($AW49,$D$6:$AU$87,15,FALSE)</f>
        <v>50</v>
      </c>
      <c r="BF49" s="132">
        <f>VLOOKUP($AW49,$D$6:$AU$87,17,FALSE)</f>
        <v>30</v>
      </c>
      <c r="BG49" s="132">
        <f>VLOOKUP($AW49,$D$6:$AU$87,19,FALSE)</f>
        <v>50</v>
      </c>
      <c r="BH49" s="132">
        <f>VLOOKUP($AW49,$D$6:$AU$87,21,FALSE)</f>
        <v>75</v>
      </c>
      <c r="BI49" s="132">
        <f>VLOOKUP($AW49,$D$6:$AU$87,23,FALSE)</f>
        <v>55</v>
      </c>
      <c r="BJ49" s="132">
        <f>VLOOKUP($AW49,$D$6:$AU$87,25,FALSE)</f>
        <v>85</v>
      </c>
      <c r="BK49" s="132">
        <f>VLOOKUP($AW49,$D$6:$AU$87,27,FALSE)</f>
        <v>105</v>
      </c>
      <c r="BL49" s="132">
        <f>VLOOKUP($AW49,$D$6:$AU$87,29,FALSE)</f>
        <v>140</v>
      </c>
      <c r="BM49" s="132">
        <f>VLOOKUP($AW49,$D$6:$AU$87,31,FALSE)</f>
        <v>140</v>
      </c>
      <c r="BN49" s="132">
        <f>VLOOKUP($AW49,$D$6:$AU$87,33,FALSE)</f>
        <v>95</v>
      </c>
      <c r="BO49" s="132">
        <f>VLOOKUP($AW49,$D$6:$AU$87,35,FALSE)</f>
        <v>65</v>
      </c>
      <c r="BP49" s="132">
        <f>VLOOKUP($AW49,$D$6:$AU$87,37,FALSE)</f>
        <v>45</v>
      </c>
      <c r="BQ49" s="132">
        <f>VLOOKUP($AW49,$D$6:$AU$87,39,FALSE)</f>
        <v>20</v>
      </c>
      <c r="BR49" s="132">
        <f>VLOOKUP($AW49,$D$6:$AU$87,41,FALSE)</f>
        <v>10</v>
      </c>
      <c r="BS49" s="132">
        <f>VLOOKUP($AW49,$D$6:$AU$87,43,FALSE)</f>
        <v>5</v>
      </c>
      <c r="BT49" s="132">
        <f>VLOOKUP($AW49,$D$6:$AU$87,5,FALSE)</f>
        <v>1230</v>
      </c>
      <c r="BU49" s="116">
        <f t="shared" si="15"/>
        <v>1230</v>
      </c>
      <c r="CP49" s="132"/>
      <c r="CQ49" s="132">
        <f>CQ48*-1</f>
        <v>-382</v>
      </c>
      <c r="CR49" s="116">
        <f t="shared" ref="CR49:DJ49" si="21">CR48*-1</f>
        <v>-406</v>
      </c>
      <c r="CS49" s="116">
        <f t="shared" si="21"/>
        <v>-473</v>
      </c>
      <c r="CT49" s="116">
        <f t="shared" si="21"/>
        <v>-527</v>
      </c>
      <c r="CU49" s="116">
        <f t="shared" si="21"/>
        <v>-460</v>
      </c>
      <c r="CV49" s="116">
        <f t="shared" si="21"/>
        <v>-548</v>
      </c>
      <c r="CW49" s="116">
        <f t="shared" si="21"/>
        <v>-520</v>
      </c>
      <c r="CX49" s="116">
        <f t="shared" si="21"/>
        <v>-565</v>
      </c>
      <c r="CY49" s="116">
        <f t="shared" si="21"/>
        <v>-588</v>
      </c>
      <c r="CZ49" s="116">
        <f t="shared" si="21"/>
        <v>-739</v>
      </c>
      <c r="DA49" s="116">
        <f t="shared" si="21"/>
        <v>-742</v>
      </c>
      <c r="DB49" s="116">
        <f t="shared" si="21"/>
        <v>-620</v>
      </c>
      <c r="DC49" s="116">
        <f t="shared" si="21"/>
        <v>-378</v>
      </c>
      <c r="DD49" s="116">
        <f t="shared" si="21"/>
        <v>-292</v>
      </c>
      <c r="DE49" s="116">
        <f t="shared" si="21"/>
        <v>-182</v>
      </c>
      <c r="DF49" s="116">
        <f t="shared" si="21"/>
        <v>-147</v>
      </c>
      <c r="DG49" s="116">
        <f t="shared" si="21"/>
        <v>-74</v>
      </c>
      <c r="DH49" s="116">
        <f t="shared" si="21"/>
        <v>-43</v>
      </c>
      <c r="DI49" s="116">
        <f t="shared" si="21"/>
        <v>-42</v>
      </c>
      <c r="DJ49" s="116">
        <f t="shared" si="21"/>
        <v>-7728</v>
      </c>
    </row>
    <row r="50" spans="1:114" ht="15" thickBot="1">
      <c r="D50" s="153" t="s">
        <v>21</v>
      </c>
      <c r="E50" s="155">
        <f>AVERAGE(E48:E49)</f>
        <v>49.3</v>
      </c>
      <c r="F50" s="155">
        <f>AVERAGE(F48:F49)</f>
        <v>49.3</v>
      </c>
      <c r="G50" s="155">
        <f>AVERAGE(E50:F50)</f>
        <v>49.3</v>
      </c>
      <c r="H50" s="155">
        <f>SUM(H48:H49)</f>
        <v>4145</v>
      </c>
      <c r="I50" s="155">
        <f t="shared" ref="I50:AU50" si="22">SUM(I48:I49)</f>
        <v>4135</v>
      </c>
      <c r="J50" s="217">
        <f t="shared" si="22"/>
        <v>225</v>
      </c>
      <c r="K50" s="217">
        <f t="shared" si="22"/>
        <v>215</v>
      </c>
      <c r="L50" s="217">
        <f t="shared" si="22"/>
        <v>200</v>
      </c>
      <c r="M50" s="217">
        <f t="shared" si="22"/>
        <v>170</v>
      </c>
      <c r="N50" s="217">
        <f t="shared" si="22"/>
        <v>170</v>
      </c>
      <c r="O50" s="217">
        <f t="shared" si="22"/>
        <v>185</v>
      </c>
      <c r="P50" s="226">
        <f t="shared" si="22"/>
        <v>225</v>
      </c>
      <c r="Q50" s="226">
        <f t="shared" si="22"/>
        <v>190</v>
      </c>
      <c r="R50" s="226">
        <f t="shared" si="22"/>
        <v>165</v>
      </c>
      <c r="S50" s="226">
        <f t="shared" si="22"/>
        <v>175</v>
      </c>
      <c r="T50" s="226">
        <f t="shared" si="22"/>
        <v>195</v>
      </c>
      <c r="U50" s="226">
        <f t="shared" si="22"/>
        <v>195</v>
      </c>
      <c r="V50" s="226">
        <f t="shared" si="22"/>
        <v>235</v>
      </c>
      <c r="W50" s="226">
        <f t="shared" si="22"/>
        <v>225</v>
      </c>
      <c r="X50" s="226">
        <f t="shared" si="22"/>
        <v>250</v>
      </c>
      <c r="Y50" s="226">
        <f t="shared" si="22"/>
        <v>260</v>
      </c>
      <c r="Z50" s="226">
        <f t="shared" si="22"/>
        <v>260</v>
      </c>
      <c r="AA50" s="226">
        <f t="shared" si="22"/>
        <v>265</v>
      </c>
      <c r="AB50" s="226">
        <f t="shared" si="22"/>
        <v>295</v>
      </c>
      <c r="AC50" s="226">
        <f t="shared" si="22"/>
        <v>305</v>
      </c>
      <c r="AD50" s="226">
        <f t="shared" si="22"/>
        <v>335</v>
      </c>
      <c r="AE50" s="226">
        <f t="shared" si="22"/>
        <v>350</v>
      </c>
      <c r="AF50" s="226">
        <f t="shared" si="22"/>
        <v>365</v>
      </c>
      <c r="AG50" s="226">
        <f t="shared" si="22"/>
        <v>355</v>
      </c>
      <c r="AH50" s="226">
        <f t="shared" si="22"/>
        <v>380</v>
      </c>
      <c r="AI50" s="226">
        <f t="shared" si="22"/>
        <v>335</v>
      </c>
      <c r="AJ50" s="234">
        <f t="shared" si="22"/>
        <v>285</v>
      </c>
      <c r="AK50" s="234">
        <f t="shared" si="22"/>
        <v>260</v>
      </c>
      <c r="AL50" s="234">
        <f t="shared" si="22"/>
        <v>185</v>
      </c>
      <c r="AM50" s="234">
        <f t="shared" si="22"/>
        <v>195</v>
      </c>
      <c r="AN50" s="234">
        <f t="shared" si="22"/>
        <v>170</v>
      </c>
      <c r="AO50" s="234">
        <f t="shared" si="22"/>
        <v>145</v>
      </c>
      <c r="AP50" s="234">
        <f t="shared" si="22"/>
        <v>110</v>
      </c>
      <c r="AQ50" s="234">
        <f t="shared" si="22"/>
        <v>130</v>
      </c>
      <c r="AR50" s="234">
        <f t="shared" si="22"/>
        <v>55</v>
      </c>
      <c r="AS50" s="234">
        <f t="shared" si="22"/>
        <v>105</v>
      </c>
      <c r="AT50" s="234">
        <f t="shared" si="22"/>
        <v>15</v>
      </c>
      <c r="AU50" s="235">
        <f t="shared" si="22"/>
        <v>65</v>
      </c>
      <c r="AW50" s="171" t="s">
        <v>26</v>
      </c>
      <c r="AX50" s="116">
        <v>2011</v>
      </c>
      <c r="AY50" s="116" t="s">
        <v>338</v>
      </c>
      <c r="BA50" s="132">
        <f>VLOOKUP($AW50,$D$6:$AU$87,6,FALSE)</f>
        <v>2545</v>
      </c>
      <c r="BB50" s="132">
        <f>VLOOKUP($AW50,$D$6:$AU$87,8,FALSE)</f>
        <v>105</v>
      </c>
      <c r="BC50" s="132">
        <f>VLOOKUP($AW50,$D$6:$AU$87,10,FALSE)</f>
        <v>115</v>
      </c>
      <c r="BD50" s="132">
        <f>VLOOKUP($AW50,$D$6:$AU$87,12,FALSE)</f>
        <v>125</v>
      </c>
      <c r="BE50" s="132">
        <f>VLOOKUP($AW50,$D$6:$AU$87,14,FALSE)</f>
        <v>130</v>
      </c>
      <c r="BF50" s="132">
        <f>VLOOKUP($AW50,$D$6:$AU$87,16,FALSE)</f>
        <v>70</v>
      </c>
      <c r="BG50" s="132">
        <f>VLOOKUP($AW50,$D$6:$AU$87,18,FALSE)</f>
        <v>105</v>
      </c>
      <c r="BH50" s="132">
        <f>VLOOKUP($AW50,$D$6:$AU$87,20,FALSE)</f>
        <v>165</v>
      </c>
      <c r="BI50" s="132">
        <f>VLOOKUP($AW50,$D$6:$AU$87,22,FALSE)</f>
        <v>155</v>
      </c>
      <c r="BJ50" s="132">
        <f>VLOOKUP($AW50,$D$6:$AU$87,24,FALSE)</f>
        <v>175</v>
      </c>
      <c r="BK50" s="132">
        <f>VLOOKUP($AW50,$D$6:$AU$87,26,FALSE)</f>
        <v>205</v>
      </c>
      <c r="BL50" s="132">
        <f>VLOOKUP($AW50,$D$6:$AU$87,28,FALSE)</f>
        <v>265</v>
      </c>
      <c r="BM50" s="132">
        <f>VLOOKUP($AW50,$D$6:$AU$87,30,FALSE)</f>
        <v>260</v>
      </c>
      <c r="BN50" s="132">
        <f>VLOOKUP($AW50,$D$6:$AU$87,32,FALSE)</f>
        <v>245</v>
      </c>
      <c r="BO50" s="132">
        <f>VLOOKUP($AW50,$D$6:$AU$87,34,FALSE)</f>
        <v>170</v>
      </c>
      <c r="BP50" s="132">
        <f>VLOOKUP($AW50,$D$6:$AU$87,36,FALSE)</f>
        <v>105</v>
      </c>
      <c r="BQ50" s="132">
        <f>VLOOKUP($AW50,$D$6:$AU$87,38,FALSE)</f>
        <v>60</v>
      </c>
      <c r="BR50" s="132">
        <f>VLOOKUP($AW50,$D$6:$AU$87,40,FALSE)</f>
        <v>50</v>
      </c>
      <c r="BS50" s="132">
        <f>VLOOKUP($AW50,$D$6:$AU$87,42,FALSE)</f>
        <v>20</v>
      </c>
      <c r="BT50" s="132">
        <f>VLOOKUP($AW50,$D$6:$AU$87,4,FALSE)</f>
        <v>50.949999999999996</v>
      </c>
      <c r="BU50" s="116">
        <f t="shared" si="15"/>
        <v>5070</v>
      </c>
      <c r="CL50" s="116" t="s">
        <v>51</v>
      </c>
      <c r="CM50" s="116">
        <v>2006</v>
      </c>
      <c r="CN50" s="116" t="s">
        <v>343</v>
      </c>
      <c r="CO50" s="116">
        <v>77</v>
      </c>
      <c r="CP50" s="132">
        <v>288</v>
      </c>
      <c r="CQ50" s="132">
        <f>CO50+CP50</f>
        <v>365</v>
      </c>
      <c r="CR50" s="116">
        <v>410</v>
      </c>
      <c r="CS50" s="116">
        <v>427</v>
      </c>
      <c r="CT50" s="116">
        <v>479</v>
      </c>
      <c r="CU50" s="116">
        <v>409</v>
      </c>
      <c r="CV50" s="116">
        <v>446</v>
      </c>
      <c r="CW50" s="116">
        <v>481</v>
      </c>
      <c r="CX50" s="116">
        <v>498</v>
      </c>
      <c r="CY50" s="116">
        <v>579</v>
      </c>
      <c r="CZ50" s="116">
        <v>705</v>
      </c>
      <c r="DA50" s="116">
        <v>588</v>
      </c>
      <c r="DB50" s="116">
        <v>508</v>
      </c>
      <c r="DC50" s="116">
        <v>340</v>
      </c>
      <c r="DD50" s="116">
        <v>229</v>
      </c>
      <c r="DE50" s="116">
        <v>183</v>
      </c>
      <c r="DF50" s="116">
        <v>159</v>
      </c>
      <c r="DG50" s="116">
        <v>114</v>
      </c>
      <c r="DH50" s="116">
        <v>78</v>
      </c>
      <c r="DI50" s="116">
        <v>35</v>
      </c>
      <c r="DJ50" s="116">
        <f t="shared" si="13"/>
        <v>7033</v>
      </c>
    </row>
    <row r="51" spans="1:114" s="179" customFormat="1" ht="29.4" thickBot="1">
      <c r="D51" s="186" t="s">
        <v>646</v>
      </c>
      <c r="E51" s="181"/>
      <c r="F51" s="181"/>
      <c r="G51" s="182">
        <f>(G41+G47+G50)/3</f>
        <v>48.19</v>
      </c>
      <c r="H51" s="181">
        <f t="shared" ref="H51:AU51" si="23">H50+H47+H41</f>
        <v>23795</v>
      </c>
      <c r="I51" s="181">
        <f t="shared" si="23"/>
        <v>24560</v>
      </c>
      <c r="J51" s="219">
        <f t="shared" si="23"/>
        <v>1205</v>
      </c>
      <c r="K51" s="219">
        <f t="shared" si="23"/>
        <v>1235</v>
      </c>
      <c r="L51" s="219">
        <f t="shared" si="23"/>
        <v>1230</v>
      </c>
      <c r="M51" s="219">
        <f t="shared" si="23"/>
        <v>1230</v>
      </c>
      <c r="N51" s="219">
        <f t="shared" si="23"/>
        <v>1355</v>
      </c>
      <c r="O51" s="219">
        <f t="shared" si="23"/>
        <v>1225</v>
      </c>
      <c r="P51" s="228">
        <f t="shared" si="23"/>
        <v>1485</v>
      </c>
      <c r="Q51" s="228">
        <f t="shared" si="23"/>
        <v>1365</v>
      </c>
      <c r="R51" s="228">
        <f t="shared" si="23"/>
        <v>1130</v>
      </c>
      <c r="S51" s="228">
        <f t="shared" si="23"/>
        <v>1135</v>
      </c>
      <c r="T51" s="228">
        <f t="shared" si="23"/>
        <v>1105</v>
      </c>
      <c r="U51" s="228">
        <f t="shared" si="23"/>
        <v>1140</v>
      </c>
      <c r="V51" s="228">
        <f t="shared" si="23"/>
        <v>1150</v>
      </c>
      <c r="W51" s="228">
        <f t="shared" si="23"/>
        <v>1195</v>
      </c>
      <c r="X51" s="228">
        <f t="shared" si="23"/>
        <v>1250</v>
      </c>
      <c r="Y51" s="228">
        <f t="shared" si="23"/>
        <v>1265</v>
      </c>
      <c r="Z51" s="228">
        <f t="shared" si="23"/>
        <v>1350</v>
      </c>
      <c r="AA51" s="228">
        <f t="shared" si="23"/>
        <v>1480</v>
      </c>
      <c r="AB51" s="228">
        <f t="shared" si="23"/>
        <v>1710</v>
      </c>
      <c r="AC51" s="228">
        <f t="shared" si="23"/>
        <v>1850</v>
      </c>
      <c r="AD51" s="228">
        <f t="shared" si="23"/>
        <v>1955</v>
      </c>
      <c r="AE51" s="228">
        <f t="shared" si="23"/>
        <v>2020</v>
      </c>
      <c r="AF51" s="228">
        <f t="shared" si="23"/>
        <v>2050</v>
      </c>
      <c r="AG51" s="228">
        <f t="shared" si="23"/>
        <v>2170</v>
      </c>
      <c r="AH51" s="228">
        <f t="shared" si="23"/>
        <v>2055</v>
      </c>
      <c r="AI51" s="228">
        <f t="shared" si="23"/>
        <v>2065</v>
      </c>
      <c r="AJ51" s="238">
        <f t="shared" si="23"/>
        <v>1590</v>
      </c>
      <c r="AK51" s="238">
        <f t="shared" si="23"/>
        <v>1570</v>
      </c>
      <c r="AL51" s="238">
        <f t="shared" si="23"/>
        <v>1180</v>
      </c>
      <c r="AM51" s="238">
        <f t="shared" si="23"/>
        <v>1175</v>
      </c>
      <c r="AN51" s="238">
        <f t="shared" si="23"/>
        <v>960</v>
      </c>
      <c r="AO51" s="238">
        <f t="shared" si="23"/>
        <v>910</v>
      </c>
      <c r="AP51" s="238">
        <f t="shared" si="23"/>
        <v>615</v>
      </c>
      <c r="AQ51" s="238">
        <f t="shared" si="23"/>
        <v>730</v>
      </c>
      <c r="AR51" s="238">
        <f t="shared" si="23"/>
        <v>295</v>
      </c>
      <c r="AS51" s="238">
        <f t="shared" si="23"/>
        <v>515</v>
      </c>
      <c r="AT51" s="238">
        <f t="shared" si="23"/>
        <v>120</v>
      </c>
      <c r="AU51" s="239">
        <f t="shared" si="23"/>
        <v>240</v>
      </c>
      <c r="AW51" s="180" t="s">
        <v>26</v>
      </c>
      <c r="AX51" s="179">
        <v>2011</v>
      </c>
      <c r="AY51" s="179" t="s">
        <v>341</v>
      </c>
      <c r="BA51" s="183">
        <f>VLOOKUP($AW51,$D$6:$AU$87,7,FALSE)</f>
        <v>140</v>
      </c>
      <c r="BB51" s="183">
        <f>VLOOKUP($AW51,$D$6:$AU$87,9,FALSE)</f>
        <v>130</v>
      </c>
      <c r="BC51" s="183">
        <f>VLOOKUP($AW51,$D$6:$AU$87,11,FALSE)</f>
        <v>150</v>
      </c>
      <c r="BD51" s="183">
        <f>VLOOKUP($AW51,$D$6:$AU$87,13,FALSE)</f>
        <v>135</v>
      </c>
      <c r="BE51" s="183">
        <f>VLOOKUP($AW51,$D$6:$AU$87,15,FALSE)</f>
        <v>115</v>
      </c>
      <c r="BF51" s="183">
        <f>VLOOKUP($AW51,$D$6:$AU$87,17,FALSE)</f>
        <v>80</v>
      </c>
      <c r="BG51" s="183">
        <f>VLOOKUP($AW51,$D$6:$AU$87,19,FALSE)</f>
        <v>160</v>
      </c>
      <c r="BH51" s="183">
        <f>VLOOKUP($AW51,$D$6:$AU$87,21,FALSE)</f>
        <v>210</v>
      </c>
      <c r="BI51" s="183">
        <f>VLOOKUP($AW51,$D$6:$AU$87,23,FALSE)</f>
        <v>170</v>
      </c>
      <c r="BJ51" s="183">
        <f>VLOOKUP($AW51,$D$6:$AU$87,25,FALSE)</f>
        <v>205</v>
      </c>
      <c r="BK51" s="183">
        <f>VLOOKUP($AW51,$D$6:$AU$87,27,FALSE)</f>
        <v>235</v>
      </c>
      <c r="BL51" s="183">
        <f>VLOOKUP($AW51,$D$6:$AU$87,29,FALSE)</f>
        <v>275</v>
      </c>
      <c r="BM51" s="183">
        <f>VLOOKUP($AW51,$D$6:$AU$87,31,FALSE)</f>
        <v>250</v>
      </c>
      <c r="BN51" s="183">
        <f>VLOOKUP($AW51,$D$6:$AU$87,33,FALSE)</f>
        <v>180</v>
      </c>
      <c r="BO51" s="183">
        <f>VLOOKUP($AW51,$D$6:$AU$87,35,FALSE)</f>
        <v>115</v>
      </c>
      <c r="BP51" s="183">
        <f>VLOOKUP($AW51,$D$6:$AU$87,37,FALSE)</f>
        <v>80</v>
      </c>
      <c r="BQ51" s="183">
        <f>VLOOKUP($AW51,$D$6:$AU$87,39,FALSE)</f>
        <v>45</v>
      </c>
      <c r="BR51" s="183">
        <f>VLOOKUP($AW51,$D$6:$AU$87,41,FALSE)</f>
        <v>30</v>
      </c>
      <c r="BS51" s="183">
        <f>VLOOKUP($AW51,$D$6:$AU$87,43,FALSE)</f>
        <v>10</v>
      </c>
      <c r="BT51" s="183">
        <f>VLOOKUP($AW51,$D$6:$AU$87,5,FALSE)</f>
        <v>2730</v>
      </c>
      <c r="BU51" s="179">
        <f t="shared" si="15"/>
        <v>2715</v>
      </c>
      <c r="BW51" s="184"/>
      <c r="BX51" s="184"/>
      <c r="BY51" s="184"/>
      <c r="BZ51" s="184"/>
      <c r="CA51" s="184"/>
      <c r="CB51" s="184"/>
      <c r="CC51" s="184"/>
      <c r="CD51" s="184"/>
      <c r="CL51" s="187" t="s">
        <v>51</v>
      </c>
      <c r="CM51" s="187">
        <v>2006</v>
      </c>
      <c r="CN51" s="187" t="s">
        <v>340</v>
      </c>
      <c r="CP51" s="183"/>
      <c r="CQ51" s="188">
        <f t="shared" ref="CQ51:DI51" si="24">CQ48/$AD48*-100</f>
        <v>-152.80000000000001</v>
      </c>
      <c r="CR51" s="189">
        <f t="shared" si="24"/>
        <v>-162.4</v>
      </c>
      <c r="CS51" s="189">
        <f t="shared" si="24"/>
        <v>-189.2</v>
      </c>
      <c r="CT51" s="189">
        <f t="shared" si="24"/>
        <v>-210.8</v>
      </c>
      <c r="CU51" s="189">
        <f t="shared" si="24"/>
        <v>-184</v>
      </c>
      <c r="CV51" s="189">
        <f t="shared" si="24"/>
        <v>-219.20000000000002</v>
      </c>
      <c r="CW51" s="189">
        <f t="shared" si="24"/>
        <v>-208</v>
      </c>
      <c r="CX51" s="189">
        <f t="shared" si="24"/>
        <v>-225.99999999999997</v>
      </c>
      <c r="CY51" s="189">
        <f t="shared" si="24"/>
        <v>-235.2</v>
      </c>
      <c r="CZ51" s="189">
        <f t="shared" si="24"/>
        <v>-295.60000000000002</v>
      </c>
      <c r="DA51" s="189">
        <f t="shared" si="24"/>
        <v>-296.8</v>
      </c>
      <c r="DB51" s="189">
        <f t="shared" si="24"/>
        <v>-248</v>
      </c>
      <c r="DC51" s="189">
        <f t="shared" si="24"/>
        <v>-151.19999999999999</v>
      </c>
      <c r="DD51" s="189">
        <f t="shared" si="24"/>
        <v>-116.8</v>
      </c>
      <c r="DE51" s="189">
        <f t="shared" si="24"/>
        <v>-72.8</v>
      </c>
      <c r="DF51" s="189">
        <f t="shared" si="24"/>
        <v>-58.8</v>
      </c>
      <c r="DG51" s="189">
        <f t="shared" si="24"/>
        <v>-29.599999999999998</v>
      </c>
      <c r="DH51" s="189">
        <f t="shared" si="24"/>
        <v>-17.2</v>
      </c>
      <c r="DI51" s="189">
        <f t="shared" si="24"/>
        <v>-16.8</v>
      </c>
      <c r="DJ51" s="189">
        <f t="shared" si="13"/>
        <v>-3091.2000000000007</v>
      </c>
    </row>
    <row r="52" spans="1:114" ht="15" thickBot="1">
      <c r="A52" s="116">
        <v>5939019</v>
      </c>
      <c r="B52" s="116" t="s">
        <v>43</v>
      </c>
      <c r="C52" s="116" t="s">
        <v>286</v>
      </c>
      <c r="D52" s="151" t="s">
        <v>43</v>
      </c>
      <c r="E52" s="152">
        <f>VLOOKUP($A52,'[2]~Pop Trunc'!$A$2:$AX$60,'[2]~Pop Trunc'!C$2,FALSE)</f>
        <v>39.4</v>
      </c>
      <c r="F52" s="152">
        <f>VLOOKUP($A52,'[2]~Pop Trunc'!$A$2:$AX$60,'[2]~Pop Trunc'!D$2,FALSE)</f>
        <v>41.3</v>
      </c>
      <c r="G52" s="152"/>
      <c r="H52" s="152">
        <f>VLOOKUP($A52,'[2]~Pop Trunc'!$A$2:$AX$60,'[2]~Pop Trunc'!E$2,FALSE)</f>
        <v>3640</v>
      </c>
      <c r="I52" s="152">
        <f>VLOOKUP($A52,'[2]~Pop Trunc'!$A$2:$AX$60,'[2]~Pop Trunc'!F$2,FALSE)</f>
        <v>3500</v>
      </c>
      <c r="J52" s="216">
        <f>VLOOKUP($A52,'[2]~Pop Trunc'!$A$2:$AX$60,'[2]~Pop Trunc'!G$2,FALSE)</f>
        <v>205</v>
      </c>
      <c r="K52" s="216">
        <f>VLOOKUP($A52,'[2]~Pop Trunc'!$A$2:$AX$60,'[2]~Pop Trunc'!H$2,FALSE)</f>
        <v>185</v>
      </c>
      <c r="L52" s="216">
        <f>VLOOKUP($A52,'[2]~Pop Trunc'!$A$2:$AX$60,'[2]~Pop Trunc'!I$2,FALSE)</f>
        <v>180</v>
      </c>
      <c r="M52" s="216">
        <f>VLOOKUP($A52,'[2]~Pop Trunc'!$A$2:$AX$60,'[2]~Pop Trunc'!J$2,FALSE)</f>
        <v>165</v>
      </c>
      <c r="N52" s="216">
        <f>VLOOKUP($A52,'[2]~Pop Trunc'!$A$2:$AX$60,'[2]~Pop Trunc'!K$2,FALSE)</f>
        <v>195</v>
      </c>
      <c r="O52" s="216">
        <f>VLOOKUP($A52,'[2]~Pop Trunc'!$A$2:$AX$60,'[2]~Pop Trunc'!L$2,FALSE)</f>
        <v>175</v>
      </c>
      <c r="P52" s="225">
        <f>VLOOKUP($A52,'[2]~Pop Trunc'!$A$2:$AX$60,'[2]~Pop Trunc'!M$2,FALSE)</f>
        <v>225</v>
      </c>
      <c r="Q52" s="225">
        <f>VLOOKUP($A52,'[2]~Pop Trunc'!$A$2:$AX$60,'[2]~Pop Trunc'!N$2,FALSE)</f>
        <v>190</v>
      </c>
      <c r="R52" s="225">
        <f>VLOOKUP($A52,'[2]~Pop Trunc'!$A$2:$AX$60,'[2]~Pop Trunc'!O$2,FALSE)</f>
        <v>190</v>
      </c>
      <c r="S52" s="225">
        <f>VLOOKUP($A52,'[2]~Pop Trunc'!$A$2:$AX$60,'[2]~Pop Trunc'!P$2,FALSE)</f>
        <v>195</v>
      </c>
      <c r="T52" s="225">
        <f>VLOOKUP($A52,'[2]~Pop Trunc'!$A$2:$AX$60,'[2]~Pop Trunc'!Q$2,FALSE)</f>
        <v>300</v>
      </c>
      <c r="U52" s="225">
        <f>VLOOKUP($A52,'[2]~Pop Trunc'!$A$2:$AX$60,'[2]~Pop Trunc'!R$2,FALSE)</f>
        <v>260</v>
      </c>
      <c r="V52" s="225">
        <f>VLOOKUP($A52,'[2]~Pop Trunc'!$A$2:$AX$60,'[2]~Pop Trunc'!S$2,FALSE)</f>
        <v>290</v>
      </c>
      <c r="W52" s="225">
        <f>VLOOKUP($A52,'[2]~Pop Trunc'!$A$2:$AX$60,'[2]~Pop Trunc'!T$2,FALSE)</f>
        <v>290</v>
      </c>
      <c r="X52" s="225">
        <f>VLOOKUP($A52,'[2]~Pop Trunc'!$A$2:$AX$60,'[2]~Pop Trunc'!U$2,FALSE)</f>
        <v>275</v>
      </c>
      <c r="Y52" s="225">
        <f>VLOOKUP($A52,'[2]~Pop Trunc'!$A$2:$AX$60,'[2]~Pop Trunc'!V$2,FALSE)</f>
        <v>230</v>
      </c>
      <c r="Z52" s="225">
        <f>VLOOKUP($A52,'[2]~Pop Trunc'!$A$2:$AX$60,'[2]~Pop Trunc'!W$2,FALSE)</f>
        <v>220</v>
      </c>
      <c r="AA52" s="225">
        <f>VLOOKUP($A52,'[2]~Pop Trunc'!$A$2:$AX$60,'[2]~Pop Trunc'!X$2,FALSE)</f>
        <v>245</v>
      </c>
      <c r="AB52" s="225">
        <f>VLOOKUP($A52,'[2]~Pop Trunc'!$A$2:$AX$60,'[2]~Pop Trunc'!Y$2,FALSE)</f>
        <v>305</v>
      </c>
      <c r="AC52" s="225">
        <f>VLOOKUP($A52,'[2]~Pop Trunc'!$A$2:$AX$60,'[2]~Pop Trunc'!Z$2,FALSE)</f>
        <v>280</v>
      </c>
      <c r="AD52" s="225">
        <f>VLOOKUP($A52,'[2]~Pop Trunc'!$A$2:$AX$60,'[2]~Pop Trunc'!AA$2,FALSE)</f>
        <v>320</v>
      </c>
      <c r="AE52" s="225">
        <f>VLOOKUP($A52,'[2]~Pop Trunc'!$A$2:$AX$60,'[2]~Pop Trunc'!AB$2,FALSE)</f>
        <v>320</v>
      </c>
      <c r="AF52" s="225">
        <f>VLOOKUP($A52,'[2]~Pop Trunc'!$A$2:$AX$60,'[2]~Pop Trunc'!AC$2,FALSE)</f>
        <v>275</v>
      </c>
      <c r="AG52" s="225">
        <f>VLOOKUP($A52,'[2]~Pop Trunc'!$A$2:$AX$60,'[2]~Pop Trunc'!AD$2,FALSE)</f>
        <v>265</v>
      </c>
      <c r="AH52" s="225">
        <f>VLOOKUP($A52,'[2]~Pop Trunc'!$A$2:$AX$60,'[2]~Pop Trunc'!AE$2,FALSE)</f>
        <v>205</v>
      </c>
      <c r="AI52" s="225">
        <f>VLOOKUP($A52,'[2]~Pop Trunc'!$A$2:$AX$60,'[2]~Pop Trunc'!AF$2,FALSE)</f>
        <v>205</v>
      </c>
      <c r="AJ52" s="233">
        <f>VLOOKUP($A52,'[2]~Pop Trunc'!$A$2:$AX$60,'[2]~Pop Trunc'!AG$2,FALSE)</f>
        <v>160</v>
      </c>
      <c r="AK52" s="233">
        <f>VLOOKUP($A52,'[2]~Pop Trunc'!$A$2:$AX$60,'[2]~Pop Trunc'!AH$2,FALSE)</f>
        <v>145</v>
      </c>
      <c r="AL52" s="233">
        <f>VLOOKUP($A52,'[2]~Pop Trunc'!$A$2:$AX$60,'[2]~Pop Trunc'!AI$2,FALSE)</f>
        <v>115</v>
      </c>
      <c r="AM52" s="233">
        <f>VLOOKUP($A52,'[2]~Pop Trunc'!$A$2:$AX$60,'[2]~Pop Trunc'!AJ$2,FALSE)</f>
        <v>120</v>
      </c>
      <c r="AN52" s="233">
        <f>VLOOKUP($A52,'[2]~Pop Trunc'!$A$2:$AX$60,'[2]~Pop Trunc'!AK$2,FALSE)</f>
        <v>90</v>
      </c>
      <c r="AO52" s="233">
        <f>VLOOKUP($A52,'[2]~Pop Trunc'!$A$2:$AX$60,'[2]~Pop Trunc'!AL$2,FALSE)</f>
        <v>90</v>
      </c>
      <c r="AP52" s="233">
        <f>VLOOKUP($A52,'[2]~Pop Trunc'!$A$2:$AX$60,'[2]~Pop Trunc'!AM$2,FALSE)</f>
        <v>70</v>
      </c>
      <c r="AQ52" s="233">
        <f>VLOOKUP($A52,'[2]~Pop Trunc'!$A$2:$AX$60,'[2]~Pop Trunc'!AN$2,FALSE)</f>
        <v>80</v>
      </c>
      <c r="AR52" s="233">
        <f>VLOOKUP($A52,'[2]~Pop Trunc'!$A$2:$AX$60,'[2]~Pop Trunc'!AO$2,FALSE)</f>
        <v>15</v>
      </c>
      <c r="AS52" s="233">
        <f>VLOOKUP($A52,'[2]~Pop Trunc'!$A$2:$AX$60,'[2]~Pop Trunc'!AP$2,FALSE)</f>
        <v>35</v>
      </c>
      <c r="AT52" s="233">
        <f>VLOOKUP($A52,'[2]~Pop Trunc'!$A$2:$AX$60,'[2]~Pop Trunc'!AQ$2,FALSE)</f>
        <v>10</v>
      </c>
      <c r="AU52" s="233">
        <f>VLOOKUP($A52,'[2]~Pop Trunc'!$A$2:$AX$60,'[2]~Pop Trunc'!AR$2,FALSE)</f>
        <v>40</v>
      </c>
      <c r="AW52" s="171" t="s">
        <v>22</v>
      </c>
      <c r="AX52" s="116">
        <v>2011</v>
      </c>
      <c r="AY52" s="116" t="s">
        <v>338</v>
      </c>
      <c r="BA52" s="132">
        <f>VLOOKUP($AW52,$D$6:$AU$87,6,FALSE)</f>
        <v>1675</v>
      </c>
      <c r="BB52" s="132">
        <f>VLOOKUP($AW52,$D$6:$AU$87,8,FALSE)</f>
        <v>40</v>
      </c>
      <c r="BC52" s="132">
        <f>VLOOKUP($AW52,$D$6:$AU$87,10,FALSE)</f>
        <v>70</v>
      </c>
      <c r="BD52" s="132">
        <f>VLOOKUP($AW52,$D$6:$AU$87,12,FALSE)</f>
        <v>80</v>
      </c>
      <c r="BE52" s="132">
        <f>VLOOKUP($AW52,$D$6:$AU$87,14,FALSE)</f>
        <v>100</v>
      </c>
      <c r="BF52" s="132">
        <f>VLOOKUP($AW52,$D$6:$AU$87,16,FALSE)</f>
        <v>45</v>
      </c>
      <c r="BG52" s="132">
        <f>VLOOKUP($AW52,$D$6:$AU$87,18,FALSE)</f>
        <v>40</v>
      </c>
      <c r="BH52" s="132">
        <f>VLOOKUP($AW52,$D$6:$AU$87,20,FALSE)</f>
        <v>65</v>
      </c>
      <c r="BI52" s="132">
        <f>VLOOKUP($AW52,$D$6:$AU$87,22,FALSE)</f>
        <v>70</v>
      </c>
      <c r="BJ52" s="132">
        <f>VLOOKUP($AW52,$D$6:$AU$87,24,FALSE)</f>
        <v>100</v>
      </c>
      <c r="BK52" s="132">
        <f>VLOOKUP($AW52,$D$6:$AU$87,26,FALSE)</f>
        <v>135</v>
      </c>
      <c r="BL52" s="132">
        <f>VLOOKUP($AW52,$D$6:$AU$87,28,FALSE)</f>
        <v>145</v>
      </c>
      <c r="BM52" s="132">
        <f>VLOOKUP($AW52,$D$6:$AU$87,30,FALSE)</f>
        <v>205</v>
      </c>
      <c r="BN52" s="132">
        <f>VLOOKUP($AW52,$D$6:$AU$87,32,FALSE)</f>
        <v>190</v>
      </c>
      <c r="BO52" s="132">
        <f>VLOOKUP($AW52,$D$6:$AU$87,34,FALSE)</f>
        <v>125</v>
      </c>
      <c r="BP52" s="132">
        <f>VLOOKUP($AW52,$D$6:$AU$87,36,FALSE)</f>
        <v>100</v>
      </c>
      <c r="BQ52" s="132">
        <f>VLOOKUP($AW52,$D$6:$AU$87,38,FALSE)</f>
        <v>55</v>
      </c>
      <c r="BR52" s="132">
        <f>VLOOKUP($AW52,$D$6:$AU$87,40,FALSE)</f>
        <v>50</v>
      </c>
      <c r="BS52" s="132">
        <f>VLOOKUP($AW52,$D$6:$AU$87,42,FALSE)</f>
        <v>35</v>
      </c>
      <c r="BT52" s="132">
        <f>VLOOKUP($AW52,$D$6:$AU$87,4,FALSE)</f>
        <v>52.849999999999994</v>
      </c>
      <c r="BU52" s="116">
        <f t="shared" si="15"/>
        <v>3325</v>
      </c>
      <c r="CL52" s="167" t="s">
        <v>51</v>
      </c>
      <c r="CM52" s="167">
        <v>2006</v>
      </c>
      <c r="CN52" s="167" t="s">
        <v>343</v>
      </c>
      <c r="CP52" s="132"/>
      <c r="CQ52" s="169">
        <f t="shared" ref="CQ52:DI52" si="25">CQ50/$AD50*100</f>
        <v>108.95522388059702</v>
      </c>
      <c r="CR52" s="170">
        <f t="shared" si="25"/>
        <v>122.38805970149254</v>
      </c>
      <c r="CS52" s="170">
        <f t="shared" si="25"/>
        <v>127.46268656716417</v>
      </c>
      <c r="CT52" s="170">
        <f t="shared" si="25"/>
        <v>142.98507462686567</v>
      </c>
      <c r="CU52" s="170">
        <f t="shared" si="25"/>
        <v>122.08955223880598</v>
      </c>
      <c r="CV52" s="170">
        <f t="shared" si="25"/>
        <v>133.13432835820896</v>
      </c>
      <c r="CW52" s="170">
        <f t="shared" si="25"/>
        <v>143.58208955223881</v>
      </c>
      <c r="CX52" s="170">
        <f t="shared" si="25"/>
        <v>148.65671641791045</v>
      </c>
      <c r="CY52" s="170">
        <f t="shared" si="25"/>
        <v>172.83582089552237</v>
      </c>
      <c r="CZ52" s="170">
        <f t="shared" si="25"/>
        <v>210.44776119402985</v>
      </c>
      <c r="DA52" s="170">
        <f t="shared" si="25"/>
        <v>175.52238805970148</v>
      </c>
      <c r="DB52" s="170">
        <f t="shared" si="25"/>
        <v>151.64179104477611</v>
      </c>
      <c r="DC52" s="170">
        <f t="shared" si="25"/>
        <v>101.49253731343283</v>
      </c>
      <c r="DD52" s="170">
        <f t="shared" si="25"/>
        <v>68.358208955223873</v>
      </c>
      <c r="DE52" s="170">
        <f t="shared" si="25"/>
        <v>54.626865671641788</v>
      </c>
      <c r="DF52" s="170">
        <f t="shared" si="25"/>
        <v>47.462686567164184</v>
      </c>
      <c r="DG52" s="170">
        <f t="shared" si="25"/>
        <v>34.029850746268657</v>
      </c>
      <c r="DH52" s="170">
        <f t="shared" si="25"/>
        <v>23.283582089552237</v>
      </c>
      <c r="DI52" s="170">
        <f t="shared" si="25"/>
        <v>10.44776119402985</v>
      </c>
      <c r="DJ52" s="170">
        <f t="shared" si="13"/>
        <v>2099.4029850746265</v>
      </c>
    </row>
    <row r="53" spans="1:114" ht="15" thickBot="1">
      <c r="A53" s="116">
        <v>5939023</v>
      </c>
      <c r="B53" s="116" t="s">
        <v>352</v>
      </c>
      <c r="C53" s="116" t="s">
        <v>289</v>
      </c>
      <c r="D53" s="151" t="s">
        <v>352</v>
      </c>
      <c r="E53" s="152">
        <f>VLOOKUP($A53,'[2]~Pop Trunc'!$A$2:$AX$60,'[2]~Pop Trunc'!C$2,FALSE)</f>
        <v>47.7</v>
      </c>
      <c r="F53" s="152">
        <f>VLOOKUP($A53,'[2]~Pop Trunc'!$A$2:$AX$60,'[2]~Pop Trunc'!D$2,FALSE)</f>
        <v>48.6</v>
      </c>
      <c r="G53" s="152"/>
      <c r="H53" s="152">
        <f>VLOOKUP($A53,'[2]~Pop Trunc'!$A$2:$AX$60,'[2]~Pop Trunc'!E$2,FALSE)</f>
        <v>295</v>
      </c>
      <c r="I53" s="152">
        <f>VLOOKUP($A53,'[2]~Pop Trunc'!$A$2:$AX$60,'[2]~Pop Trunc'!F$2,FALSE)</f>
        <v>260</v>
      </c>
      <c r="J53" s="216">
        <f>VLOOKUP($A53,'[2]~Pop Trunc'!$A$2:$AX$60,'[2]~Pop Trunc'!G$2,FALSE)</f>
        <v>15</v>
      </c>
      <c r="K53" s="216">
        <f>VLOOKUP($A53,'[2]~Pop Trunc'!$A$2:$AX$60,'[2]~Pop Trunc'!H$2,FALSE)</f>
        <v>10</v>
      </c>
      <c r="L53" s="216">
        <f>VLOOKUP($A53,'[2]~Pop Trunc'!$A$2:$AX$60,'[2]~Pop Trunc'!I$2,FALSE)</f>
        <v>10</v>
      </c>
      <c r="M53" s="216">
        <f>VLOOKUP($A53,'[2]~Pop Trunc'!$A$2:$AX$60,'[2]~Pop Trunc'!J$2,FALSE)</f>
        <v>5</v>
      </c>
      <c r="N53" s="216">
        <f>VLOOKUP($A53,'[2]~Pop Trunc'!$A$2:$AX$60,'[2]~Pop Trunc'!K$2,FALSE)</f>
        <v>15</v>
      </c>
      <c r="O53" s="216">
        <f>VLOOKUP($A53,'[2]~Pop Trunc'!$A$2:$AX$60,'[2]~Pop Trunc'!L$2,FALSE)</f>
        <v>15</v>
      </c>
      <c r="P53" s="225">
        <f>VLOOKUP($A53,'[2]~Pop Trunc'!$A$2:$AX$60,'[2]~Pop Trunc'!M$2,FALSE)</f>
        <v>20</v>
      </c>
      <c r="Q53" s="225">
        <f>VLOOKUP($A53,'[2]~Pop Trunc'!$A$2:$AX$60,'[2]~Pop Trunc'!N$2,FALSE)</f>
        <v>10</v>
      </c>
      <c r="R53" s="225">
        <f>VLOOKUP($A53,'[2]~Pop Trunc'!$A$2:$AX$60,'[2]~Pop Trunc'!O$2,FALSE)</f>
        <v>5</v>
      </c>
      <c r="S53" s="225">
        <f>VLOOKUP($A53,'[2]~Pop Trunc'!$A$2:$AX$60,'[2]~Pop Trunc'!P$2,FALSE)</f>
        <v>10</v>
      </c>
      <c r="T53" s="225">
        <f>VLOOKUP($A53,'[2]~Pop Trunc'!$A$2:$AX$60,'[2]~Pop Trunc'!Q$2,FALSE)</f>
        <v>15</v>
      </c>
      <c r="U53" s="225">
        <f>VLOOKUP($A53,'[2]~Pop Trunc'!$A$2:$AX$60,'[2]~Pop Trunc'!R$2,FALSE)</f>
        <v>10</v>
      </c>
      <c r="V53" s="225">
        <f>VLOOKUP($A53,'[2]~Pop Trunc'!$A$2:$AX$60,'[2]~Pop Trunc'!S$2,FALSE)</f>
        <v>15</v>
      </c>
      <c r="W53" s="225">
        <f>VLOOKUP($A53,'[2]~Pop Trunc'!$A$2:$AX$60,'[2]~Pop Trunc'!T$2,FALSE)</f>
        <v>15</v>
      </c>
      <c r="X53" s="225">
        <f>VLOOKUP($A53,'[2]~Pop Trunc'!$A$2:$AX$60,'[2]~Pop Trunc'!U$2,FALSE)</f>
        <v>15</v>
      </c>
      <c r="Y53" s="225">
        <f>VLOOKUP($A53,'[2]~Pop Trunc'!$A$2:$AX$60,'[2]~Pop Trunc'!V$2,FALSE)</f>
        <v>10</v>
      </c>
      <c r="Z53" s="225">
        <f>VLOOKUP($A53,'[2]~Pop Trunc'!$A$2:$AX$60,'[2]~Pop Trunc'!W$2,FALSE)</f>
        <v>25</v>
      </c>
      <c r="AA53" s="225">
        <f>VLOOKUP($A53,'[2]~Pop Trunc'!$A$2:$AX$60,'[2]~Pop Trunc'!X$2,FALSE)</f>
        <v>20</v>
      </c>
      <c r="AB53" s="225">
        <f>VLOOKUP($A53,'[2]~Pop Trunc'!$A$2:$AX$60,'[2]~Pop Trunc'!Y$2,FALSE)</f>
        <v>20</v>
      </c>
      <c r="AC53" s="225">
        <f>VLOOKUP($A53,'[2]~Pop Trunc'!$A$2:$AX$60,'[2]~Pop Trunc'!Z$2,FALSE)</f>
        <v>30</v>
      </c>
      <c r="AD53" s="225">
        <f>VLOOKUP($A53,'[2]~Pop Trunc'!$A$2:$AX$60,'[2]~Pop Trunc'!AA$2,FALSE)</f>
        <v>30</v>
      </c>
      <c r="AE53" s="225">
        <f>VLOOKUP($A53,'[2]~Pop Trunc'!$A$2:$AX$60,'[2]~Pop Trunc'!AB$2,FALSE)</f>
        <v>40</v>
      </c>
      <c r="AF53" s="225">
        <f>VLOOKUP($A53,'[2]~Pop Trunc'!$A$2:$AX$60,'[2]~Pop Trunc'!AC$2,FALSE)</f>
        <v>40</v>
      </c>
      <c r="AG53" s="225">
        <f>VLOOKUP($A53,'[2]~Pop Trunc'!$A$2:$AX$60,'[2]~Pop Trunc'!AD$2,FALSE)</f>
        <v>25</v>
      </c>
      <c r="AH53" s="225">
        <f>VLOOKUP($A53,'[2]~Pop Trunc'!$A$2:$AX$60,'[2]~Pop Trunc'!AE$2,FALSE)</f>
        <v>15</v>
      </c>
      <c r="AI53" s="225">
        <f>VLOOKUP($A53,'[2]~Pop Trunc'!$A$2:$AX$60,'[2]~Pop Trunc'!AF$2,FALSE)</f>
        <v>15</v>
      </c>
      <c r="AJ53" s="233">
        <f>VLOOKUP($A53,'[2]~Pop Trunc'!$A$2:$AX$60,'[2]~Pop Trunc'!AG$2,FALSE)</f>
        <v>10</v>
      </c>
      <c r="AK53" s="233">
        <f>VLOOKUP($A53,'[2]~Pop Trunc'!$A$2:$AX$60,'[2]~Pop Trunc'!AH$2,FALSE)</f>
        <v>10</v>
      </c>
      <c r="AL53" s="233">
        <f>VLOOKUP($A53,'[2]~Pop Trunc'!$A$2:$AX$60,'[2]~Pop Trunc'!AI$2,FALSE)</f>
        <v>15</v>
      </c>
      <c r="AM53" s="233">
        <f>VLOOKUP($A53,'[2]~Pop Trunc'!$A$2:$AX$60,'[2]~Pop Trunc'!AJ$2,FALSE)</f>
        <v>10</v>
      </c>
      <c r="AN53" s="233">
        <f>VLOOKUP($A53,'[2]~Pop Trunc'!$A$2:$AX$60,'[2]~Pop Trunc'!AK$2,FALSE)</f>
        <v>10</v>
      </c>
      <c r="AO53" s="233">
        <f>VLOOKUP($A53,'[2]~Pop Trunc'!$A$2:$AX$60,'[2]~Pop Trunc'!AL$2,FALSE)</f>
        <v>10</v>
      </c>
      <c r="AP53" s="233">
        <f>VLOOKUP($A53,'[2]~Pop Trunc'!$A$2:$AX$60,'[2]~Pop Trunc'!AM$2,FALSE)</f>
        <v>5</v>
      </c>
      <c r="AQ53" s="233">
        <f>VLOOKUP($A53,'[2]~Pop Trunc'!$A$2:$AX$60,'[2]~Pop Trunc'!AN$2,FALSE)</f>
        <v>5</v>
      </c>
      <c r="AR53" s="233">
        <f>VLOOKUP($A53,'[2]~Pop Trunc'!$A$2:$AX$60,'[2]~Pop Trunc'!AO$2,FALSE)</f>
        <v>5</v>
      </c>
      <c r="AS53" s="233">
        <f>VLOOKUP($A53,'[2]~Pop Trunc'!$A$2:$AX$60,'[2]~Pop Trunc'!AP$2,FALSE)</f>
        <v>0</v>
      </c>
      <c r="AT53" s="233">
        <f>VLOOKUP($A53,'[2]~Pop Trunc'!$A$2:$AX$60,'[2]~Pop Trunc'!AQ$2,FALSE)</f>
        <v>0</v>
      </c>
      <c r="AU53" s="233">
        <f>VLOOKUP($A53,'[2]~Pop Trunc'!$A$2:$AX$60,'[2]~Pop Trunc'!AR$2,FALSE)</f>
        <v>0</v>
      </c>
      <c r="AW53" s="171" t="s">
        <v>22</v>
      </c>
      <c r="AX53" s="116">
        <v>2011</v>
      </c>
      <c r="AY53" s="116" t="s">
        <v>341</v>
      </c>
      <c r="BA53" s="132">
        <f>VLOOKUP($AW53,$D$6:$AU$87,7,FALSE)</f>
        <v>55</v>
      </c>
      <c r="BB53" s="132">
        <f>VLOOKUP($AW53,$D$6:$AU$87,9,FALSE)</f>
        <v>55</v>
      </c>
      <c r="BC53" s="132">
        <f>VLOOKUP($AW53,$D$6:$AU$87,11,FALSE)</f>
        <v>80</v>
      </c>
      <c r="BD53" s="132">
        <f>VLOOKUP($AW53,$D$6:$AU$87,13,FALSE)</f>
        <v>95</v>
      </c>
      <c r="BE53" s="132">
        <f>VLOOKUP($AW53,$D$6:$AU$87,15,FALSE)</f>
        <v>55</v>
      </c>
      <c r="BF53" s="132">
        <f>VLOOKUP($AW53,$D$6:$AU$87,17,FALSE)</f>
        <v>50</v>
      </c>
      <c r="BG53" s="132">
        <f>VLOOKUP($AW53,$D$6:$AU$87,19,FALSE)</f>
        <v>60</v>
      </c>
      <c r="BH53" s="132">
        <f>VLOOKUP($AW53,$D$6:$AU$87,21,FALSE)</f>
        <v>50</v>
      </c>
      <c r="BI53" s="132">
        <f>VLOOKUP($AW53,$D$6:$AU$87,23,FALSE)</f>
        <v>110</v>
      </c>
      <c r="BJ53" s="132">
        <f>VLOOKUP($AW53,$D$6:$AU$87,25,FALSE)</f>
        <v>105</v>
      </c>
      <c r="BK53" s="132">
        <f>VLOOKUP($AW53,$D$6:$AU$87,27,FALSE)</f>
        <v>140</v>
      </c>
      <c r="BL53" s="132">
        <f>VLOOKUP($AW53,$D$6:$AU$87,29,FALSE)</f>
        <v>195</v>
      </c>
      <c r="BM53" s="132">
        <f>VLOOKUP($AW53,$D$6:$AU$87,31,FALSE)</f>
        <v>195</v>
      </c>
      <c r="BN53" s="132">
        <f>VLOOKUP($AW53,$D$6:$AU$87,33,FALSE)</f>
        <v>145</v>
      </c>
      <c r="BO53" s="132">
        <f>VLOOKUP($AW53,$D$6:$AU$87,35,FALSE)</f>
        <v>105</v>
      </c>
      <c r="BP53" s="132">
        <f>VLOOKUP($AW53,$D$6:$AU$87,37,FALSE)</f>
        <v>70</v>
      </c>
      <c r="BQ53" s="132">
        <f>VLOOKUP($AW53,$D$6:$AU$87,39,FALSE)</f>
        <v>55</v>
      </c>
      <c r="BR53" s="132">
        <f>VLOOKUP($AW53,$D$6:$AU$87,41,FALSE)</f>
        <v>15</v>
      </c>
      <c r="BS53" s="132">
        <f>VLOOKUP($AW53,$D$6:$AU$87,43,FALSE)</f>
        <v>0</v>
      </c>
      <c r="BT53" s="132">
        <f>VLOOKUP($AW53,$D$6:$AU$87,5,FALSE)</f>
        <v>1650</v>
      </c>
      <c r="BU53" s="116">
        <f t="shared" si="15"/>
        <v>1635</v>
      </c>
      <c r="CL53" s="116" t="s">
        <v>48</v>
      </c>
      <c r="CM53" s="116">
        <v>2006</v>
      </c>
      <c r="CN53" s="116" t="s">
        <v>340</v>
      </c>
      <c r="CO53" s="116">
        <v>109</v>
      </c>
      <c r="CP53" s="132">
        <v>493</v>
      </c>
      <c r="CQ53" s="132">
        <f>CO53+CP53</f>
        <v>602</v>
      </c>
      <c r="CR53" s="116">
        <v>771</v>
      </c>
      <c r="CS53" s="116">
        <v>851</v>
      </c>
      <c r="CT53" s="116">
        <v>923</v>
      </c>
      <c r="CU53" s="116">
        <v>839</v>
      </c>
      <c r="CV53" s="116">
        <v>620</v>
      </c>
      <c r="CW53" s="116">
        <v>703</v>
      </c>
      <c r="CX53" s="116">
        <v>794</v>
      </c>
      <c r="CY53" s="116">
        <v>1017</v>
      </c>
      <c r="CZ53" s="116">
        <v>1048</v>
      </c>
      <c r="DA53" s="116">
        <v>1033</v>
      </c>
      <c r="DB53" s="116">
        <v>947</v>
      </c>
      <c r="DC53" s="116">
        <v>734</v>
      </c>
      <c r="DD53" s="116">
        <v>623</v>
      </c>
      <c r="DE53" s="116">
        <v>479</v>
      </c>
      <c r="DF53" s="116">
        <v>344</v>
      </c>
      <c r="DG53" s="116">
        <v>214</v>
      </c>
      <c r="DH53" s="116">
        <v>94</v>
      </c>
      <c r="DI53" s="116">
        <v>51</v>
      </c>
      <c r="DJ53" s="116">
        <f t="shared" si="13"/>
        <v>12687</v>
      </c>
    </row>
    <row r="54" spans="1:114" ht="15" thickBot="1">
      <c r="D54" s="153" t="s">
        <v>12</v>
      </c>
      <c r="E54" s="154">
        <f>AVERAGE(E52:E53)</f>
        <v>43.55</v>
      </c>
      <c r="F54" s="154">
        <f>AVERAGE(F52:F53)</f>
        <v>44.95</v>
      </c>
      <c r="G54" s="154">
        <f>AVERAGE(E54:F54)</f>
        <v>44.25</v>
      </c>
      <c r="H54" s="155">
        <f>SUM(H52:H53)</f>
        <v>3935</v>
      </c>
      <c r="I54" s="155">
        <f t="shared" ref="I54:AU54" si="26">SUM(I52:I53)</f>
        <v>3760</v>
      </c>
      <c r="J54" s="217">
        <f t="shared" si="26"/>
        <v>220</v>
      </c>
      <c r="K54" s="217">
        <f t="shared" si="26"/>
        <v>195</v>
      </c>
      <c r="L54" s="217">
        <f t="shared" si="26"/>
        <v>190</v>
      </c>
      <c r="M54" s="217">
        <f t="shared" si="26"/>
        <v>170</v>
      </c>
      <c r="N54" s="217">
        <f t="shared" si="26"/>
        <v>210</v>
      </c>
      <c r="O54" s="217">
        <f t="shared" si="26"/>
        <v>190</v>
      </c>
      <c r="P54" s="226">
        <f t="shared" si="26"/>
        <v>245</v>
      </c>
      <c r="Q54" s="226">
        <f t="shared" si="26"/>
        <v>200</v>
      </c>
      <c r="R54" s="226">
        <f t="shared" si="26"/>
        <v>195</v>
      </c>
      <c r="S54" s="226">
        <f t="shared" si="26"/>
        <v>205</v>
      </c>
      <c r="T54" s="226">
        <f t="shared" si="26"/>
        <v>315</v>
      </c>
      <c r="U54" s="226">
        <f t="shared" si="26"/>
        <v>270</v>
      </c>
      <c r="V54" s="226">
        <f t="shared" si="26"/>
        <v>305</v>
      </c>
      <c r="W54" s="226">
        <f t="shared" si="26"/>
        <v>305</v>
      </c>
      <c r="X54" s="226">
        <f t="shared" si="26"/>
        <v>290</v>
      </c>
      <c r="Y54" s="226">
        <f t="shared" si="26"/>
        <v>240</v>
      </c>
      <c r="Z54" s="226">
        <f t="shared" si="26"/>
        <v>245</v>
      </c>
      <c r="AA54" s="226">
        <f t="shared" si="26"/>
        <v>265</v>
      </c>
      <c r="AB54" s="226">
        <f t="shared" si="26"/>
        <v>325</v>
      </c>
      <c r="AC54" s="226">
        <f t="shared" si="26"/>
        <v>310</v>
      </c>
      <c r="AD54" s="226">
        <f t="shared" si="26"/>
        <v>350</v>
      </c>
      <c r="AE54" s="226">
        <f t="shared" si="26"/>
        <v>360</v>
      </c>
      <c r="AF54" s="226">
        <f t="shared" si="26"/>
        <v>315</v>
      </c>
      <c r="AG54" s="226">
        <f t="shared" si="26"/>
        <v>290</v>
      </c>
      <c r="AH54" s="226">
        <f t="shared" si="26"/>
        <v>220</v>
      </c>
      <c r="AI54" s="226">
        <f t="shared" si="26"/>
        <v>220</v>
      </c>
      <c r="AJ54" s="234">
        <f t="shared" si="26"/>
        <v>170</v>
      </c>
      <c r="AK54" s="234">
        <f t="shared" si="26"/>
        <v>155</v>
      </c>
      <c r="AL54" s="234">
        <f t="shared" si="26"/>
        <v>130</v>
      </c>
      <c r="AM54" s="234">
        <f t="shared" si="26"/>
        <v>130</v>
      </c>
      <c r="AN54" s="234">
        <f t="shared" si="26"/>
        <v>100</v>
      </c>
      <c r="AO54" s="234">
        <f t="shared" si="26"/>
        <v>100</v>
      </c>
      <c r="AP54" s="234">
        <f t="shared" si="26"/>
        <v>75</v>
      </c>
      <c r="AQ54" s="234">
        <f t="shared" si="26"/>
        <v>85</v>
      </c>
      <c r="AR54" s="234">
        <f t="shared" si="26"/>
        <v>20</v>
      </c>
      <c r="AS54" s="234">
        <f t="shared" si="26"/>
        <v>35</v>
      </c>
      <c r="AT54" s="234">
        <f t="shared" si="26"/>
        <v>10</v>
      </c>
      <c r="AU54" s="235">
        <f t="shared" si="26"/>
        <v>40</v>
      </c>
      <c r="AW54" s="171" t="s">
        <v>304</v>
      </c>
      <c r="AX54" s="116">
        <v>2011</v>
      </c>
      <c r="AY54" s="116" t="s">
        <v>338</v>
      </c>
      <c r="BA54" s="132" t="e">
        <f>VLOOKUP($AW54,$D$6:$AU$87,6,FALSE)</f>
        <v>#N/A</v>
      </c>
      <c r="BB54" s="132" t="e">
        <f>VLOOKUP($AW54,$D$6:$AU$87,8,FALSE)</f>
        <v>#N/A</v>
      </c>
      <c r="BC54" s="132" t="e">
        <f>VLOOKUP($AW54,$D$6:$AU$87,10,FALSE)</f>
        <v>#N/A</v>
      </c>
      <c r="BD54" s="132" t="e">
        <f>VLOOKUP($AW54,$D$6:$AU$87,12,FALSE)</f>
        <v>#N/A</v>
      </c>
      <c r="BE54" s="132" t="e">
        <f>VLOOKUP($AW54,$D$6:$AU$87,14,FALSE)</f>
        <v>#N/A</v>
      </c>
      <c r="BF54" s="132" t="e">
        <f>VLOOKUP($AW54,$D$6:$AU$87,16,FALSE)</f>
        <v>#N/A</v>
      </c>
      <c r="BG54" s="132" t="e">
        <f>VLOOKUP($AW54,$D$6:$AU$87,18,FALSE)</f>
        <v>#N/A</v>
      </c>
      <c r="BH54" s="132" t="e">
        <f>VLOOKUP($AW54,$D$6:$AU$87,20,FALSE)</f>
        <v>#N/A</v>
      </c>
      <c r="BI54" s="132" t="e">
        <f>VLOOKUP($AW54,$D$6:$AU$87,22,FALSE)</f>
        <v>#N/A</v>
      </c>
      <c r="BJ54" s="132" t="e">
        <f>VLOOKUP($AW54,$D$6:$AU$87,24,FALSE)</f>
        <v>#N/A</v>
      </c>
      <c r="BK54" s="132" t="e">
        <f>VLOOKUP($AW54,$D$6:$AU$87,26,FALSE)</f>
        <v>#N/A</v>
      </c>
      <c r="BL54" s="132" t="e">
        <f>VLOOKUP($AW54,$D$6:$AU$87,28,FALSE)</f>
        <v>#N/A</v>
      </c>
      <c r="BM54" s="132" t="e">
        <f>VLOOKUP($AW54,$D$6:$AU$87,30,FALSE)</f>
        <v>#N/A</v>
      </c>
      <c r="BN54" s="132" t="e">
        <f>VLOOKUP($AW54,$D$6:$AU$87,32,FALSE)</f>
        <v>#N/A</v>
      </c>
      <c r="BO54" s="132" t="e">
        <f>VLOOKUP($AW54,$D$6:$AU$87,34,FALSE)</f>
        <v>#N/A</v>
      </c>
      <c r="BP54" s="132" t="e">
        <f>VLOOKUP($AW54,$D$6:$AU$87,36,FALSE)</f>
        <v>#N/A</v>
      </c>
      <c r="BQ54" s="132" t="e">
        <f>VLOOKUP($AW54,$D$6:$AU$87,38,FALSE)</f>
        <v>#N/A</v>
      </c>
      <c r="BR54" s="132" t="e">
        <f>VLOOKUP($AW54,$D$6:$AU$87,40,FALSE)</f>
        <v>#N/A</v>
      </c>
      <c r="BS54" s="132" t="e">
        <f>VLOOKUP($AW54,$D$6:$AU$87,42,FALSE)</f>
        <v>#N/A</v>
      </c>
      <c r="BT54" s="132" t="e">
        <f>VLOOKUP($AW54,$D$6:$AU$87,4,FALSE)</f>
        <v>#N/A</v>
      </c>
      <c r="BU54" s="116" t="e">
        <f t="shared" si="15"/>
        <v>#N/A</v>
      </c>
      <c r="CP54" s="132"/>
      <c r="CQ54" s="132">
        <f>CQ53*-1</f>
        <v>-602</v>
      </c>
      <c r="CR54" s="116">
        <f t="shared" ref="CR54:DJ54" si="27">CR53*-1</f>
        <v>-771</v>
      </c>
      <c r="CS54" s="116">
        <f t="shared" si="27"/>
        <v>-851</v>
      </c>
      <c r="CT54" s="116">
        <f t="shared" si="27"/>
        <v>-923</v>
      </c>
      <c r="CU54" s="116">
        <f t="shared" si="27"/>
        <v>-839</v>
      </c>
      <c r="CV54" s="116">
        <f t="shared" si="27"/>
        <v>-620</v>
      </c>
      <c r="CW54" s="116">
        <f t="shared" si="27"/>
        <v>-703</v>
      </c>
      <c r="CX54" s="116">
        <f t="shared" si="27"/>
        <v>-794</v>
      </c>
      <c r="CY54" s="116">
        <f t="shared" si="27"/>
        <v>-1017</v>
      </c>
      <c r="CZ54" s="116">
        <f t="shared" si="27"/>
        <v>-1048</v>
      </c>
      <c r="DA54" s="116">
        <f t="shared" si="27"/>
        <v>-1033</v>
      </c>
      <c r="DB54" s="116">
        <f t="shared" si="27"/>
        <v>-947</v>
      </c>
      <c r="DC54" s="116">
        <f t="shared" si="27"/>
        <v>-734</v>
      </c>
      <c r="DD54" s="116">
        <f t="shared" si="27"/>
        <v>-623</v>
      </c>
      <c r="DE54" s="116">
        <f t="shared" si="27"/>
        <v>-479</v>
      </c>
      <c r="DF54" s="116">
        <f t="shared" si="27"/>
        <v>-344</v>
      </c>
      <c r="DG54" s="116">
        <f t="shared" si="27"/>
        <v>-214</v>
      </c>
      <c r="DH54" s="116">
        <f t="shared" si="27"/>
        <v>-94</v>
      </c>
      <c r="DI54" s="116">
        <f t="shared" si="27"/>
        <v>-51</v>
      </c>
      <c r="DJ54" s="116">
        <f t="shared" si="27"/>
        <v>-12687</v>
      </c>
    </row>
    <row r="55" spans="1:114" s="179" customFormat="1" ht="29.4" thickBot="1">
      <c r="D55" s="186" t="s">
        <v>647</v>
      </c>
      <c r="E55" s="181"/>
      <c r="F55" s="181"/>
      <c r="G55" s="181">
        <v>44.3</v>
      </c>
      <c r="H55" s="181">
        <v>3935</v>
      </c>
      <c r="I55" s="181">
        <v>3760</v>
      </c>
      <c r="J55" s="219">
        <v>220</v>
      </c>
      <c r="K55" s="219">
        <v>195</v>
      </c>
      <c r="L55" s="219">
        <v>190</v>
      </c>
      <c r="M55" s="219">
        <v>170</v>
      </c>
      <c r="N55" s="219">
        <v>210</v>
      </c>
      <c r="O55" s="219">
        <v>190</v>
      </c>
      <c r="P55" s="228">
        <v>245</v>
      </c>
      <c r="Q55" s="228">
        <v>200</v>
      </c>
      <c r="R55" s="228">
        <v>195</v>
      </c>
      <c r="S55" s="228">
        <v>205</v>
      </c>
      <c r="T55" s="228">
        <v>315</v>
      </c>
      <c r="U55" s="228">
        <v>270</v>
      </c>
      <c r="V55" s="228">
        <v>305</v>
      </c>
      <c r="W55" s="228">
        <v>305</v>
      </c>
      <c r="X55" s="228">
        <v>290</v>
      </c>
      <c r="Y55" s="228">
        <v>240</v>
      </c>
      <c r="Z55" s="228">
        <v>245</v>
      </c>
      <c r="AA55" s="228">
        <v>265</v>
      </c>
      <c r="AB55" s="228">
        <v>325</v>
      </c>
      <c r="AC55" s="228">
        <v>310</v>
      </c>
      <c r="AD55" s="228">
        <v>350</v>
      </c>
      <c r="AE55" s="228">
        <v>360</v>
      </c>
      <c r="AF55" s="228">
        <v>315</v>
      </c>
      <c r="AG55" s="228">
        <v>290</v>
      </c>
      <c r="AH55" s="228">
        <v>220</v>
      </c>
      <c r="AI55" s="228">
        <v>220</v>
      </c>
      <c r="AJ55" s="238">
        <v>170</v>
      </c>
      <c r="AK55" s="238">
        <v>155</v>
      </c>
      <c r="AL55" s="238">
        <v>130</v>
      </c>
      <c r="AM55" s="238">
        <v>130</v>
      </c>
      <c r="AN55" s="238">
        <v>100</v>
      </c>
      <c r="AO55" s="238">
        <v>100</v>
      </c>
      <c r="AP55" s="238">
        <v>75</v>
      </c>
      <c r="AQ55" s="238">
        <v>85</v>
      </c>
      <c r="AR55" s="238">
        <v>20</v>
      </c>
      <c r="AS55" s="238">
        <v>35</v>
      </c>
      <c r="AT55" s="238">
        <v>10</v>
      </c>
      <c r="AU55" s="239">
        <v>40</v>
      </c>
      <c r="AW55" s="180" t="s">
        <v>26</v>
      </c>
      <c r="AX55" s="179">
        <v>2011</v>
      </c>
      <c r="AY55" s="179" t="s">
        <v>341</v>
      </c>
      <c r="BA55" s="183">
        <f>VLOOKUP($AW55,$D$6:$AU$87,7,FALSE)</f>
        <v>140</v>
      </c>
      <c r="BB55" s="183">
        <f>VLOOKUP($AW55,$D$6:$AU$87,9,FALSE)</f>
        <v>130</v>
      </c>
      <c r="BC55" s="183">
        <f>VLOOKUP($AW55,$D$6:$AU$87,11,FALSE)</f>
        <v>150</v>
      </c>
      <c r="BD55" s="183">
        <f>VLOOKUP($AW55,$D$6:$AU$87,13,FALSE)</f>
        <v>135</v>
      </c>
      <c r="BE55" s="183">
        <f>VLOOKUP($AW55,$D$6:$AU$87,15,FALSE)</f>
        <v>115</v>
      </c>
      <c r="BF55" s="183">
        <f>VLOOKUP($AW55,$D$6:$AU$87,17,FALSE)</f>
        <v>80</v>
      </c>
      <c r="BG55" s="183">
        <f>VLOOKUP($AW55,$D$6:$AU$87,19,FALSE)</f>
        <v>160</v>
      </c>
      <c r="BH55" s="183">
        <f>VLOOKUP($AW55,$D$6:$AU$87,21,FALSE)</f>
        <v>210</v>
      </c>
      <c r="BI55" s="183">
        <f>VLOOKUP($AW55,$D$6:$AU$87,23,FALSE)</f>
        <v>170</v>
      </c>
      <c r="BJ55" s="183">
        <f>VLOOKUP($AW55,$D$6:$AU$87,25,FALSE)</f>
        <v>205</v>
      </c>
      <c r="BK55" s="183">
        <f>VLOOKUP($AW55,$D$6:$AU$87,27,FALSE)</f>
        <v>235</v>
      </c>
      <c r="BL55" s="183">
        <f>VLOOKUP($AW55,$D$6:$AU$87,29,FALSE)</f>
        <v>275</v>
      </c>
      <c r="BM55" s="183">
        <f>VLOOKUP($AW55,$D$6:$AU$87,31,FALSE)</f>
        <v>250</v>
      </c>
      <c r="BN55" s="183">
        <f>VLOOKUP($AW55,$D$6:$AU$87,33,FALSE)</f>
        <v>180</v>
      </c>
      <c r="BO55" s="183">
        <f>VLOOKUP($AW55,$D$6:$AU$87,35,FALSE)</f>
        <v>115</v>
      </c>
      <c r="BP55" s="183">
        <f>VLOOKUP($AW55,$D$6:$AU$87,37,FALSE)</f>
        <v>80</v>
      </c>
      <c r="BQ55" s="183">
        <f>VLOOKUP($AW55,$D$6:$AU$87,39,FALSE)</f>
        <v>45</v>
      </c>
      <c r="BR55" s="183">
        <f>VLOOKUP($AW55,$D$6:$AU$87,41,FALSE)</f>
        <v>30</v>
      </c>
      <c r="BS55" s="183">
        <f>VLOOKUP($AW55,$D$6:$AU$87,43,FALSE)</f>
        <v>10</v>
      </c>
      <c r="BT55" s="183">
        <f>VLOOKUP($AW55,$D$6:$AU$87,5,FALSE)</f>
        <v>2730</v>
      </c>
      <c r="BU55" s="179">
        <f t="shared" ref="BU55" si="28">SUM(BA55:BS55)</f>
        <v>2715</v>
      </c>
      <c r="BW55" s="184"/>
      <c r="BX55" s="184"/>
      <c r="BY55" s="184"/>
      <c r="BZ55" s="184"/>
      <c r="CA55" s="184"/>
      <c r="CB55" s="184"/>
      <c r="CC55" s="184"/>
      <c r="CD55" s="184"/>
      <c r="CL55" s="187" t="s">
        <v>51</v>
      </c>
      <c r="CM55" s="187">
        <v>2006</v>
      </c>
      <c r="CN55" s="187" t="s">
        <v>340</v>
      </c>
      <c r="CP55" s="183"/>
      <c r="CQ55" s="188">
        <f t="shared" ref="CQ55:DI55" si="29">CQ52/$AD52*-100</f>
        <v>-34.048507462686565</v>
      </c>
      <c r="CR55" s="189">
        <f t="shared" si="29"/>
        <v>-38.246268656716417</v>
      </c>
      <c r="CS55" s="189">
        <f t="shared" si="29"/>
        <v>-39.832089552238806</v>
      </c>
      <c r="CT55" s="189">
        <f t="shared" si="29"/>
        <v>-44.682835820895519</v>
      </c>
      <c r="CU55" s="189">
        <f t="shared" si="29"/>
        <v>-38.152985074626869</v>
      </c>
      <c r="CV55" s="189">
        <f t="shared" si="29"/>
        <v>-41.604477611940297</v>
      </c>
      <c r="CW55" s="189">
        <f t="shared" si="29"/>
        <v>-44.869402985074629</v>
      </c>
      <c r="CX55" s="189">
        <f t="shared" si="29"/>
        <v>-46.455223880597011</v>
      </c>
      <c r="CY55" s="189">
        <f t="shared" si="29"/>
        <v>-54.011194029850742</v>
      </c>
      <c r="CZ55" s="189">
        <f t="shared" si="29"/>
        <v>-65.764925373134332</v>
      </c>
      <c r="DA55" s="189">
        <f t="shared" si="29"/>
        <v>-54.850746268656714</v>
      </c>
      <c r="DB55" s="189">
        <f t="shared" si="29"/>
        <v>-47.388059701492537</v>
      </c>
      <c r="DC55" s="189">
        <f t="shared" si="29"/>
        <v>-31.71641791044776</v>
      </c>
      <c r="DD55" s="189">
        <f t="shared" si="29"/>
        <v>-21.361940298507459</v>
      </c>
      <c r="DE55" s="189">
        <f t="shared" si="29"/>
        <v>-17.070895522388057</v>
      </c>
      <c r="DF55" s="189">
        <f t="shared" si="29"/>
        <v>-14.832089552238809</v>
      </c>
      <c r="DG55" s="189">
        <f t="shared" si="29"/>
        <v>-10.634328358208956</v>
      </c>
      <c r="DH55" s="189">
        <f t="shared" si="29"/>
        <v>-7.2761194029850733</v>
      </c>
      <c r="DI55" s="189">
        <f t="shared" si="29"/>
        <v>-3.2649253731343282</v>
      </c>
      <c r="DJ55" s="189">
        <f t="shared" ref="DJ55" si="30">SUM(CQ55:DI55)</f>
        <v>-656.06343283582078</v>
      </c>
    </row>
    <row r="56" spans="1:114" ht="15" thickBot="1">
      <c r="A56" s="116">
        <v>5939007</v>
      </c>
      <c r="B56" s="116" t="s">
        <v>41</v>
      </c>
      <c r="C56" s="116" t="s">
        <v>212</v>
      </c>
      <c r="D56" s="151" t="s">
        <v>41</v>
      </c>
      <c r="E56" s="152">
        <f>VLOOKUP($A56,'[2]~Pop Trunc'!$A$2:$AX$60,'[2]~Pop Trunc'!C$2,FALSE)</f>
        <v>37.5</v>
      </c>
      <c r="F56" s="152">
        <f>VLOOKUP($A56,'[2]~Pop Trunc'!$A$2:$AX$60,'[2]~Pop Trunc'!D$2,FALSE)</f>
        <v>38.799999999999997</v>
      </c>
      <c r="G56" s="152"/>
      <c r="H56" s="152">
        <f>VLOOKUP($A56,'[2]~Pop Trunc'!$A$2:$AX$60,'[2]~Pop Trunc'!E$2,FALSE)</f>
        <v>1875</v>
      </c>
      <c r="I56" s="152">
        <f>VLOOKUP($A56,'[2]~Pop Trunc'!$A$2:$AX$60,'[2]~Pop Trunc'!F$2,FALSE)</f>
        <v>1825</v>
      </c>
      <c r="J56" s="216">
        <f>VLOOKUP($A56,'[2]~Pop Trunc'!$A$2:$AX$60,'[2]~Pop Trunc'!G$2,FALSE)</f>
        <v>110</v>
      </c>
      <c r="K56" s="216">
        <f>VLOOKUP($A56,'[2]~Pop Trunc'!$A$2:$AX$60,'[2]~Pop Trunc'!H$2,FALSE)</f>
        <v>100</v>
      </c>
      <c r="L56" s="216">
        <f>VLOOKUP($A56,'[2]~Pop Trunc'!$A$2:$AX$60,'[2]~Pop Trunc'!I$2,FALSE)</f>
        <v>105</v>
      </c>
      <c r="M56" s="216">
        <f>VLOOKUP($A56,'[2]~Pop Trunc'!$A$2:$AX$60,'[2]~Pop Trunc'!J$2,FALSE)</f>
        <v>110</v>
      </c>
      <c r="N56" s="216">
        <f>VLOOKUP($A56,'[2]~Pop Trunc'!$A$2:$AX$60,'[2]~Pop Trunc'!K$2,FALSE)</f>
        <v>100</v>
      </c>
      <c r="O56" s="216">
        <f>VLOOKUP($A56,'[2]~Pop Trunc'!$A$2:$AX$60,'[2]~Pop Trunc'!L$2,FALSE)</f>
        <v>95</v>
      </c>
      <c r="P56" s="225">
        <f>VLOOKUP($A56,'[2]~Pop Trunc'!$A$2:$AX$60,'[2]~Pop Trunc'!M$2,FALSE)</f>
        <v>120</v>
      </c>
      <c r="Q56" s="225">
        <f>VLOOKUP($A56,'[2]~Pop Trunc'!$A$2:$AX$60,'[2]~Pop Trunc'!N$2,FALSE)</f>
        <v>120</v>
      </c>
      <c r="R56" s="225">
        <f>VLOOKUP($A56,'[2]~Pop Trunc'!$A$2:$AX$60,'[2]~Pop Trunc'!O$2,FALSE)</f>
        <v>110</v>
      </c>
      <c r="S56" s="225">
        <f>VLOOKUP($A56,'[2]~Pop Trunc'!$A$2:$AX$60,'[2]~Pop Trunc'!P$2,FALSE)</f>
        <v>90</v>
      </c>
      <c r="T56" s="225">
        <f>VLOOKUP($A56,'[2]~Pop Trunc'!$A$2:$AX$60,'[2]~Pop Trunc'!Q$2,FALSE)</f>
        <v>150</v>
      </c>
      <c r="U56" s="225">
        <f>VLOOKUP($A56,'[2]~Pop Trunc'!$A$2:$AX$60,'[2]~Pop Trunc'!R$2,FALSE)</f>
        <v>140</v>
      </c>
      <c r="V56" s="225">
        <f>VLOOKUP($A56,'[2]~Pop Trunc'!$A$2:$AX$60,'[2]~Pop Trunc'!S$2,FALSE)</f>
        <v>165</v>
      </c>
      <c r="W56" s="225">
        <f>VLOOKUP($A56,'[2]~Pop Trunc'!$A$2:$AX$60,'[2]~Pop Trunc'!T$2,FALSE)</f>
        <v>150</v>
      </c>
      <c r="X56" s="225">
        <f>VLOOKUP($A56,'[2]~Pop Trunc'!$A$2:$AX$60,'[2]~Pop Trunc'!U$2,FALSE)</f>
        <v>150</v>
      </c>
      <c r="Y56" s="225">
        <f>VLOOKUP($A56,'[2]~Pop Trunc'!$A$2:$AX$60,'[2]~Pop Trunc'!V$2,FALSE)</f>
        <v>145</v>
      </c>
      <c r="Z56" s="225">
        <f>VLOOKUP($A56,'[2]~Pop Trunc'!$A$2:$AX$60,'[2]~Pop Trunc'!W$2,FALSE)</f>
        <v>115</v>
      </c>
      <c r="AA56" s="225">
        <f>VLOOKUP($A56,'[2]~Pop Trunc'!$A$2:$AX$60,'[2]~Pop Trunc'!X$2,FALSE)</f>
        <v>130</v>
      </c>
      <c r="AB56" s="225">
        <f>VLOOKUP($A56,'[2]~Pop Trunc'!$A$2:$AX$60,'[2]~Pop Trunc'!Y$2,FALSE)</f>
        <v>150</v>
      </c>
      <c r="AC56" s="225">
        <f>VLOOKUP($A56,'[2]~Pop Trunc'!$A$2:$AX$60,'[2]~Pop Trunc'!Z$2,FALSE)</f>
        <v>120</v>
      </c>
      <c r="AD56" s="225">
        <f>VLOOKUP($A56,'[2]~Pop Trunc'!$A$2:$AX$60,'[2]~Pop Trunc'!AA$2,FALSE)</f>
        <v>170</v>
      </c>
      <c r="AE56" s="225">
        <f>VLOOKUP($A56,'[2]~Pop Trunc'!$A$2:$AX$60,'[2]~Pop Trunc'!AB$2,FALSE)</f>
        <v>155</v>
      </c>
      <c r="AF56" s="225">
        <f>VLOOKUP($A56,'[2]~Pop Trunc'!$A$2:$AX$60,'[2]~Pop Trunc'!AC$2,FALSE)</f>
        <v>140</v>
      </c>
      <c r="AG56" s="225">
        <f>VLOOKUP($A56,'[2]~Pop Trunc'!$A$2:$AX$60,'[2]~Pop Trunc'!AD$2,FALSE)</f>
        <v>100</v>
      </c>
      <c r="AH56" s="225">
        <f>VLOOKUP($A56,'[2]~Pop Trunc'!$A$2:$AX$60,'[2]~Pop Trunc'!AE$2,FALSE)</f>
        <v>105</v>
      </c>
      <c r="AI56" s="225">
        <f>VLOOKUP($A56,'[2]~Pop Trunc'!$A$2:$AX$60,'[2]~Pop Trunc'!AF$2,FALSE)</f>
        <v>95</v>
      </c>
      <c r="AJ56" s="233">
        <f>VLOOKUP($A56,'[2]~Pop Trunc'!$A$2:$AX$60,'[2]~Pop Trunc'!AG$2,FALSE)</f>
        <v>50</v>
      </c>
      <c r="AK56" s="233">
        <f>VLOOKUP($A56,'[2]~Pop Trunc'!$A$2:$AX$60,'[2]~Pop Trunc'!AH$2,FALSE)</f>
        <v>75</v>
      </c>
      <c r="AL56" s="233">
        <f>VLOOKUP($A56,'[2]~Pop Trunc'!$A$2:$AX$60,'[2]~Pop Trunc'!AI$2,FALSE)</f>
        <v>50</v>
      </c>
      <c r="AM56" s="233">
        <f>VLOOKUP($A56,'[2]~Pop Trunc'!$A$2:$AX$60,'[2]~Pop Trunc'!AJ$2,FALSE)</f>
        <v>60</v>
      </c>
      <c r="AN56" s="233">
        <f>VLOOKUP($A56,'[2]~Pop Trunc'!$A$2:$AX$60,'[2]~Pop Trunc'!AK$2,FALSE)</f>
        <v>30</v>
      </c>
      <c r="AO56" s="233">
        <f>VLOOKUP($A56,'[2]~Pop Trunc'!$A$2:$AX$60,'[2]~Pop Trunc'!AL$2,FALSE)</f>
        <v>45</v>
      </c>
      <c r="AP56" s="233">
        <f>VLOOKUP($A56,'[2]~Pop Trunc'!$A$2:$AX$60,'[2]~Pop Trunc'!AM$2,FALSE)</f>
        <v>35</v>
      </c>
      <c r="AQ56" s="233">
        <f>VLOOKUP($A56,'[2]~Pop Trunc'!$A$2:$AX$60,'[2]~Pop Trunc'!AN$2,FALSE)</f>
        <v>55</v>
      </c>
      <c r="AR56" s="233">
        <f>VLOOKUP($A56,'[2]~Pop Trunc'!$A$2:$AX$60,'[2]~Pop Trunc'!AO$2,FALSE)</f>
        <v>20</v>
      </c>
      <c r="AS56" s="233">
        <f>VLOOKUP($A56,'[2]~Pop Trunc'!$A$2:$AX$60,'[2]~Pop Trunc'!AP$2,FALSE)</f>
        <v>35</v>
      </c>
      <c r="AT56" s="233">
        <f>VLOOKUP($A56,'[2]~Pop Trunc'!$A$2:$AX$60,'[2]~Pop Trunc'!AQ$2,FALSE)</f>
        <v>5</v>
      </c>
      <c r="AU56" s="233">
        <f>VLOOKUP($A56,'[2]~Pop Trunc'!$A$2:$AX$60,'[2]~Pop Trunc'!AR$2,FALSE)</f>
        <v>10</v>
      </c>
      <c r="AW56" s="171" t="s">
        <v>304</v>
      </c>
      <c r="AX56" s="116">
        <v>2011</v>
      </c>
      <c r="AY56" s="116" t="s">
        <v>341</v>
      </c>
      <c r="BA56" s="132" t="e">
        <f>VLOOKUP($AW56,$D$6:$AU$87,7,FALSE)</f>
        <v>#N/A</v>
      </c>
      <c r="BB56" s="132" t="e">
        <f>VLOOKUP($AW56,$D$6:$AU$87,9,FALSE)</f>
        <v>#N/A</v>
      </c>
      <c r="BC56" s="132" t="e">
        <f>VLOOKUP($AW56,$D$6:$AU$87,11,FALSE)</f>
        <v>#N/A</v>
      </c>
      <c r="BD56" s="132" t="e">
        <f>VLOOKUP($AW56,$D$6:$AU$87,13,FALSE)</f>
        <v>#N/A</v>
      </c>
      <c r="BE56" s="132" t="e">
        <f>VLOOKUP($AW56,$D$6:$AU$87,15,FALSE)</f>
        <v>#N/A</v>
      </c>
      <c r="BF56" s="132" t="e">
        <f>VLOOKUP($AW56,$D$6:$AU$87,17,FALSE)</f>
        <v>#N/A</v>
      </c>
      <c r="BG56" s="132" t="e">
        <f>VLOOKUP($AW56,$D$6:$AU$87,19,FALSE)</f>
        <v>#N/A</v>
      </c>
      <c r="BH56" s="132" t="e">
        <f>VLOOKUP($AW56,$D$6:$AU$87,21,FALSE)</f>
        <v>#N/A</v>
      </c>
      <c r="BI56" s="132" t="e">
        <f>VLOOKUP($AW56,$D$6:$AU$87,23,FALSE)</f>
        <v>#N/A</v>
      </c>
      <c r="BJ56" s="132" t="e">
        <f>VLOOKUP($AW56,$D$6:$AU$87,25,FALSE)</f>
        <v>#N/A</v>
      </c>
      <c r="BK56" s="132" t="e">
        <f>VLOOKUP($AW56,$D$6:$AU$87,27,FALSE)</f>
        <v>#N/A</v>
      </c>
      <c r="BL56" s="132" t="e">
        <f>VLOOKUP($AW56,$D$6:$AU$87,29,FALSE)</f>
        <v>#N/A</v>
      </c>
      <c r="BM56" s="132" t="e">
        <f>VLOOKUP($AW56,$D$6:$AU$87,31,FALSE)</f>
        <v>#N/A</v>
      </c>
      <c r="BN56" s="132" t="e">
        <f>VLOOKUP($AW56,$D$6:$AU$87,33,FALSE)</f>
        <v>#N/A</v>
      </c>
      <c r="BO56" s="132" t="e">
        <f>VLOOKUP($AW56,$D$6:$AU$87,35,FALSE)</f>
        <v>#N/A</v>
      </c>
      <c r="BP56" s="132" t="e">
        <f>VLOOKUP($AW56,$D$6:$AU$87,37,FALSE)</f>
        <v>#N/A</v>
      </c>
      <c r="BQ56" s="132" t="e">
        <f>VLOOKUP($AW56,$D$6:$AU$87,39,FALSE)</f>
        <v>#N/A</v>
      </c>
      <c r="BR56" s="132" t="e">
        <f>VLOOKUP($AW56,$D$6:$AU$87,41,FALSE)</f>
        <v>#N/A</v>
      </c>
      <c r="BS56" s="132" t="e">
        <f>VLOOKUP($AW56,$D$6:$AU$87,43,FALSE)</f>
        <v>#N/A</v>
      </c>
      <c r="BT56" s="132" t="e">
        <f>VLOOKUP($AW56,$D$6:$AU$87,5,FALSE)</f>
        <v>#N/A</v>
      </c>
      <c r="BU56" s="116" t="e">
        <f t="shared" si="15"/>
        <v>#N/A</v>
      </c>
      <c r="CL56" s="116" t="s">
        <v>48</v>
      </c>
      <c r="CM56" s="116">
        <v>2006</v>
      </c>
      <c r="CN56" s="116" t="s">
        <v>343</v>
      </c>
      <c r="CO56" s="116">
        <v>130</v>
      </c>
      <c r="CP56" s="132">
        <v>473</v>
      </c>
      <c r="CQ56" s="132">
        <f>CO56+CP56</f>
        <v>603</v>
      </c>
      <c r="CR56" s="116">
        <v>656</v>
      </c>
      <c r="CS56" s="116">
        <v>783</v>
      </c>
      <c r="CT56" s="116">
        <v>898</v>
      </c>
      <c r="CU56" s="116">
        <v>759</v>
      </c>
      <c r="CV56" s="116">
        <v>635</v>
      </c>
      <c r="CW56" s="116">
        <v>732</v>
      </c>
      <c r="CX56" s="116">
        <v>917</v>
      </c>
      <c r="CY56" s="116">
        <v>1028</v>
      </c>
      <c r="CZ56" s="116">
        <v>1048</v>
      </c>
      <c r="DA56" s="116">
        <v>1028</v>
      </c>
      <c r="DB56" s="116">
        <v>991</v>
      </c>
      <c r="DC56" s="116">
        <v>759</v>
      </c>
      <c r="DD56" s="116">
        <v>525</v>
      </c>
      <c r="DE56" s="116">
        <v>441</v>
      </c>
      <c r="DF56" s="116">
        <v>407</v>
      </c>
      <c r="DG56" s="116">
        <v>309</v>
      </c>
      <c r="DH56" s="116">
        <v>170</v>
      </c>
      <c r="DI56" s="116">
        <v>118</v>
      </c>
      <c r="DJ56" s="116">
        <f t="shared" si="13"/>
        <v>12807</v>
      </c>
    </row>
    <row r="57" spans="1:114" ht="15" thickBot="1">
      <c r="A57" s="116">
        <v>5939011</v>
      </c>
      <c r="B57" s="116" t="s">
        <v>353</v>
      </c>
      <c r="C57" s="116" t="s">
        <v>289</v>
      </c>
      <c r="D57" s="151" t="s">
        <v>353</v>
      </c>
      <c r="E57" s="152">
        <f>VLOOKUP($A57,'[2]~Pop Trunc'!$A$2:$AX$60,'[2]~Pop Trunc'!C$2,FALSE)</f>
        <v>43.4</v>
      </c>
      <c r="F57" s="152">
        <f>VLOOKUP($A57,'[2]~Pop Trunc'!$A$2:$AX$60,'[2]~Pop Trunc'!D$2,FALSE)</f>
        <v>42.3</v>
      </c>
      <c r="G57" s="152"/>
      <c r="H57" s="152">
        <f>VLOOKUP($A57,'[2]~Pop Trunc'!$A$2:$AX$60,'[2]~Pop Trunc'!E$2,FALSE)</f>
        <v>1635</v>
      </c>
      <c r="I57" s="152">
        <f>VLOOKUP($A57,'[2]~Pop Trunc'!$A$2:$AX$60,'[2]~Pop Trunc'!F$2,FALSE)</f>
        <v>1425</v>
      </c>
      <c r="J57" s="216">
        <f>VLOOKUP($A57,'[2]~Pop Trunc'!$A$2:$AX$60,'[2]~Pop Trunc'!G$2,FALSE)</f>
        <v>85</v>
      </c>
      <c r="K57" s="216">
        <f>VLOOKUP($A57,'[2]~Pop Trunc'!$A$2:$AX$60,'[2]~Pop Trunc'!H$2,FALSE)</f>
        <v>95</v>
      </c>
      <c r="L57" s="216">
        <f>VLOOKUP($A57,'[2]~Pop Trunc'!$A$2:$AX$60,'[2]~Pop Trunc'!I$2,FALSE)</f>
        <v>75</v>
      </c>
      <c r="M57" s="216">
        <f>VLOOKUP($A57,'[2]~Pop Trunc'!$A$2:$AX$60,'[2]~Pop Trunc'!J$2,FALSE)</f>
        <v>70</v>
      </c>
      <c r="N57" s="216">
        <f>VLOOKUP($A57,'[2]~Pop Trunc'!$A$2:$AX$60,'[2]~Pop Trunc'!K$2,FALSE)</f>
        <v>70</v>
      </c>
      <c r="O57" s="216">
        <f>VLOOKUP($A57,'[2]~Pop Trunc'!$A$2:$AX$60,'[2]~Pop Trunc'!L$2,FALSE)</f>
        <v>70</v>
      </c>
      <c r="P57" s="225">
        <f>VLOOKUP($A57,'[2]~Pop Trunc'!$A$2:$AX$60,'[2]~Pop Trunc'!M$2,FALSE)</f>
        <v>95</v>
      </c>
      <c r="Q57" s="225">
        <f>VLOOKUP($A57,'[2]~Pop Trunc'!$A$2:$AX$60,'[2]~Pop Trunc'!N$2,FALSE)</f>
        <v>85</v>
      </c>
      <c r="R57" s="225">
        <f>VLOOKUP($A57,'[2]~Pop Trunc'!$A$2:$AX$60,'[2]~Pop Trunc'!O$2,FALSE)</f>
        <v>85</v>
      </c>
      <c r="S57" s="225">
        <f>VLOOKUP($A57,'[2]~Pop Trunc'!$A$2:$AX$60,'[2]~Pop Trunc'!P$2,FALSE)</f>
        <v>65</v>
      </c>
      <c r="T57" s="225">
        <f>VLOOKUP($A57,'[2]~Pop Trunc'!$A$2:$AX$60,'[2]~Pop Trunc'!Q$2,FALSE)</f>
        <v>105</v>
      </c>
      <c r="U57" s="225">
        <f>VLOOKUP($A57,'[2]~Pop Trunc'!$A$2:$AX$60,'[2]~Pop Trunc'!R$2,FALSE)</f>
        <v>85</v>
      </c>
      <c r="V57" s="225">
        <f>VLOOKUP($A57,'[2]~Pop Trunc'!$A$2:$AX$60,'[2]~Pop Trunc'!S$2,FALSE)</f>
        <v>125</v>
      </c>
      <c r="W57" s="225">
        <f>VLOOKUP($A57,'[2]~Pop Trunc'!$A$2:$AX$60,'[2]~Pop Trunc'!T$2,FALSE)</f>
        <v>95</v>
      </c>
      <c r="X57" s="225">
        <f>VLOOKUP($A57,'[2]~Pop Trunc'!$A$2:$AX$60,'[2]~Pop Trunc'!U$2,FALSE)</f>
        <v>120</v>
      </c>
      <c r="Y57" s="225">
        <f>VLOOKUP($A57,'[2]~Pop Trunc'!$A$2:$AX$60,'[2]~Pop Trunc'!V$2,FALSE)</f>
        <v>95</v>
      </c>
      <c r="Z57" s="225">
        <f>VLOOKUP($A57,'[2]~Pop Trunc'!$A$2:$AX$60,'[2]~Pop Trunc'!W$2,FALSE)</f>
        <v>110</v>
      </c>
      <c r="AA57" s="225">
        <f>VLOOKUP($A57,'[2]~Pop Trunc'!$A$2:$AX$60,'[2]~Pop Trunc'!X$2,FALSE)</f>
        <v>110</v>
      </c>
      <c r="AB57" s="225">
        <f>VLOOKUP($A57,'[2]~Pop Trunc'!$A$2:$AX$60,'[2]~Pop Trunc'!Y$2,FALSE)</f>
        <v>145</v>
      </c>
      <c r="AC57" s="225">
        <f>VLOOKUP($A57,'[2]~Pop Trunc'!$A$2:$AX$60,'[2]~Pop Trunc'!Z$2,FALSE)</f>
        <v>125</v>
      </c>
      <c r="AD57" s="225">
        <f>VLOOKUP($A57,'[2]~Pop Trunc'!$A$2:$AX$60,'[2]~Pop Trunc'!AA$2,FALSE)</f>
        <v>155</v>
      </c>
      <c r="AE57" s="225">
        <f>VLOOKUP($A57,'[2]~Pop Trunc'!$A$2:$AX$60,'[2]~Pop Trunc'!AB$2,FALSE)</f>
        <v>165</v>
      </c>
      <c r="AF57" s="225">
        <f>VLOOKUP($A57,'[2]~Pop Trunc'!$A$2:$AX$60,'[2]~Pop Trunc'!AC$2,FALSE)</f>
        <v>165</v>
      </c>
      <c r="AG57" s="225">
        <f>VLOOKUP($A57,'[2]~Pop Trunc'!$A$2:$AX$60,'[2]~Pop Trunc'!AD$2,FALSE)</f>
        <v>110</v>
      </c>
      <c r="AH57" s="225">
        <f>VLOOKUP($A57,'[2]~Pop Trunc'!$A$2:$AX$60,'[2]~Pop Trunc'!AE$2,FALSE)</f>
        <v>135</v>
      </c>
      <c r="AI57" s="225">
        <f>VLOOKUP($A57,'[2]~Pop Trunc'!$A$2:$AX$60,'[2]~Pop Trunc'!AF$2,FALSE)</f>
        <v>105</v>
      </c>
      <c r="AJ57" s="233">
        <f>VLOOKUP($A57,'[2]~Pop Trunc'!$A$2:$AX$60,'[2]~Pop Trunc'!AG$2,FALSE)</f>
        <v>85</v>
      </c>
      <c r="AK57" s="233">
        <f>VLOOKUP($A57,'[2]~Pop Trunc'!$A$2:$AX$60,'[2]~Pop Trunc'!AH$2,FALSE)</f>
        <v>65</v>
      </c>
      <c r="AL57" s="233">
        <f>VLOOKUP($A57,'[2]~Pop Trunc'!$A$2:$AX$60,'[2]~Pop Trunc'!AI$2,FALSE)</f>
        <v>40</v>
      </c>
      <c r="AM57" s="233">
        <f>VLOOKUP($A57,'[2]~Pop Trunc'!$A$2:$AX$60,'[2]~Pop Trunc'!AJ$2,FALSE)</f>
        <v>40</v>
      </c>
      <c r="AN57" s="233">
        <f>VLOOKUP($A57,'[2]~Pop Trunc'!$A$2:$AX$60,'[2]~Pop Trunc'!AK$2,FALSE)</f>
        <v>30</v>
      </c>
      <c r="AO57" s="233">
        <f>VLOOKUP($A57,'[2]~Pop Trunc'!$A$2:$AX$60,'[2]~Pop Trunc'!AL$2,FALSE)</f>
        <v>20</v>
      </c>
      <c r="AP57" s="233">
        <f>VLOOKUP($A57,'[2]~Pop Trunc'!$A$2:$AX$60,'[2]~Pop Trunc'!AM$2,FALSE)</f>
        <v>15</v>
      </c>
      <c r="AQ57" s="233">
        <f>VLOOKUP($A57,'[2]~Pop Trunc'!$A$2:$AX$60,'[2]~Pop Trunc'!AN$2,FALSE)</f>
        <v>10</v>
      </c>
      <c r="AR57" s="233">
        <f>VLOOKUP($A57,'[2]~Pop Trunc'!$A$2:$AX$60,'[2]~Pop Trunc'!AO$2,FALSE)</f>
        <v>5</v>
      </c>
      <c r="AS57" s="233">
        <f>VLOOKUP($A57,'[2]~Pop Trunc'!$A$2:$AX$60,'[2]~Pop Trunc'!AP$2,FALSE)</f>
        <v>5</v>
      </c>
      <c r="AT57" s="233">
        <f>VLOOKUP($A57,'[2]~Pop Trunc'!$A$2:$AX$60,'[2]~Pop Trunc'!AQ$2,FALSE)</f>
        <v>0</v>
      </c>
      <c r="AU57" s="233">
        <f>VLOOKUP($A57,'[2]~Pop Trunc'!$A$2:$AX$60,'[2]~Pop Trunc'!AR$2,FALSE)</f>
        <v>0</v>
      </c>
      <c r="AW57" s="159" t="s">
        <v>305</v>
      </c>
      <c r="AX57" s="116">
        <v>2011</v>
      </c>
      <c r="AY57" s="116" t="s">
        <v>338</v>
      </c>
      <c r="BA57" s="132" t="e">
        <f>VLOOKUP($AW57,$D$6:$AU$87,6,FALSE)</f>
        <v>#N/A</v>
      </c>
      <c r="BB57" s="132" t="e">
        <f>VLOOKUP($AW57,$D$6:$AU$87,8,FALSE)</f>
        <v>#N/A</v>
      </c>
      <c r="BC57" s="132" t="e">
        <f>VLOOKUP($AW57,$D$6:$AU$87,10,FALSE)</f>
        <v>#N/A</v>
      </c>
      <c r="BD57" s="132" t="e">
        <f>VLOOKUP($AW57,$D$6:$AU$87,12,FALSE)</f>
        <v>#N/A</v>
      </c>
      <c r="BE57" s="132" t="e">
        <f>VLOOKUP($AW57,$D$6:$AU$87,14,FALSE)</f>
        <v>#N/A</v>
      </c>
      <c r="BF57" s="132" t="e">
        <f>VLOOKUP($AW57,$D$6:$AU$87,16,FALSE)</f>
        <v>#N/A</v>
      </c>
      <c r="BG57" s="132" t="e">
        <f>VLOOKUP($AW57,$D$6:$AU$87,18,FALSE)</f>
        <v>#N/A</v>
      </c>
      <c r="BH57" s="132" t="e">
        <f>VLOOKUP($AW57,$D$6:$AU$87,20,FALSE)</f>
        <v>#N/A</v>
      </c>
      <c r="BI57" s="132" t="e">
        <f>VLOOKUP($AW57,$D$6:$AU$87,22,FALSE)</f>
        <v>#N/A</v>
      </c>
      <c r="BJ57" s="132" t="e">
        <f>VLOOKUP($AW57,$D$6:$AU$87,24,FALSE)</f>
        <v>#N/A</v>
      </c>
      <c r="BK57" s="132" t="e">
        <f>VLOOKUP($AW57,$D$6:$AU$87,26,FALSE)</f>
        <v>#N/A</v>
      </c>
      <c r="BL57" s="132" t="e">
        <f>VLOOKUP($AW57,$D$6:$AU$87,28,FALSE)</f>
        <v>#N/A</v>
      </c>
      <c r="BM57" s="132" t="e">
        <f>VLOOKUP($AW57,$D$6:$AU$87,30,FALSE)</f>
        <v>#N/A</v>
      </c>
      <c r="BN57" s="132" t="e">
        <f>VLOOKUP($AW57,$D$6:$AU$87,32,FALSE)</f>
        <v>#N/A</v>
      </c>
      <c r="BO57" s="132" t="e">
        <f>VLOOKUP($AW57,$D$6:$AU$87,34,FALSE)</f>
        <v>#N/A</v>
      </c>
      <c r="BP57" s="132" t="e">
        <f>VLOOKUP($AW57,$D$6:$AU$87,36,FALSE)</f>
        <v>#N/A</v>
      </c>
      <c r="BQ57" s="132" t="e">
        <f>VLOOKUP($AW57,$D$6:$AU$87,38,FALSE)</f>
        <v>#N/A</v>
      </c>
      <c r="BR57" s="132" t="e">
        <f>VLOOKUP($AW57,$D$6:$AU$87,40,FALSE)</f>
        <v>#N/A</v>
      </c>
      <c r="BS57" s="132" t="e">
        <f>VLOOKUP($AW57,$D$6:$AU$87,42,FALSE)</f>
        <v>#N/A</v>
      </c>
      <c r="BT57" s="132" t="e">
        <f>VLOOKUP($AW57,$D$6:$AU$87,4,FALSE)</f>
        <v>#N/A</v>
      </c>
      <c r="BU57" s="116" t="e">
        <f t="shared" si="15"/>
        <v>#N/A</v>
      </c>
      <c r="CL57" s="167" t="s">
        <v>48</v>
      </c>
      <c r="CM57" s="167">
        <v>2006</v>
      </c>
      <c r="CN57" s="167" t="s">
        <v>340</v>
      </c>
      <c r="CP57" s="132"/>
      <c r="CQ57" s="169">
        <f t="shared" ref="CQ57:DI57" si="31">CQ53/$AD53*-100</f>
        <v>-2006.6666666666667</v>
      </c>
      <c r="CR57" s="170">
        <f t="shared" si="31"/>
        <v>-2570</v>
      </c>
      <c r="CS57" s="170">
        <f t="shared" si="31"/>
        <v>-2836.6666666666665</v>
      </c>
      <c r="CT57" s="170">
        <f t="shared" si="31"/>
        <v>-3076.6666666666665</v>
      </c>
      <c r="CU57" s="170">
        <f t="shared" si="31"/>
        <v>-2796.6666666666665</v>
      </c>
      <c r="CV57" s="170">
        <f t="shared" si="31"/>
        <v>-2066.666666666667</v>
      </c>
      <c r="CW57" s="170">
        <f t="shared" si="31"/>
        <v>-2343.3333333333335</v>
      </c>
      <c r="CX57" s="170">
        <f t="shared" si="31"/>
        <v>-2646.6666666666665</v>
      </c>
      <c r="CY57" s="170">
        <f t="shared" si="31"/>
        <v>-3390</v>
      </c>
      <c r="CZ57" s="170">
        <f t="shared" si="31"/>
        <v>-3493.333333333333</v>
      </c>
      <c r="DA57" s="170">
        <f t="shared" si="31"/>
        <v>-3443.333333333333</v>
      </c>
      <c r="DB57" s="170">
        <f t="shared" si="31"/>
        <v>-3156.6666666666665</v>
      </c>
      <c r="DC57" s="170">
        <f t="shared" si="31"/>
        <v>-2446.6666666666665</v>
      </c>
      <c r="DD57" s="170">
        <f t="shared" si="31"/>
        <v>-2076.6666666666665</v>
      </c>
      <c r="DE57" s="170">
        <f t="shared" si="31"/>
        <v>-1596.6666666666667</v>
      </c>
      <c r="DF57" s="170">
        <f t="shared" si="31"/>
        <v>-1146.6666666666667</v>
      </c>
      <c r="DG57" s="170">
        <f t="shared" si="31"/>
        <v>-713.33333333333337</v>
      </c>
      <c r="DH57" s="170">
        <f t="shared" si="31"/>
        <v>-313.33333333333331</v>
      </c>
      <c r="DI57" s="170">
        <f t="shared" si="31"/>
        <v>-170</v>
      </c>
      <c r="DJ57" s="170">
        <f t="shared" si="13"/>
        <v>-42289.999999999993</v>
      </c>
    </row>
    <row r="58" spans="1:114" ht="15" thickBot="1">
      <c r="D58" s="153" t="s">
        <v>13</v>
      </c>
      <c r="E58" s="154">
        <f>AVERAGE(E56:E57)</f>
        <v>40.450000000000003</v>
      </c>
      <c r="F58" s="154">
        <f>AVERAGE(F56:F57)</f>
        <v>40.549999999999997</v>
      </c>
      <c r="G58" s="154">
        <f>AVERAGE(E58:F58)</f>
        <v>40.5</v>
      </c>
      <c r="H58" s="155">
        <f>SUM(H56:H57)</f>
        <v>3510</v>
      </c>
      <c r="I58" s="155">
        <f t="shared" ref="I58:AU58" si="32">SUM(I56:I57)</f>
        <v>3250</v>
      </c>
      <c r="J58" s="217">
        <f t="shared" si="32"/>
        <v>195</v>
      </c>
      <c r="K58" s="217">
        <f t="shared" si="32"/>
        <v>195</v>
      </c>
      <c r="L58" s="217">
        <f t="shared" si="32"/>
        <v>180</v>
      </c>
      <c r="M58" s="217">
        <f t="shared" si="32"/>
        <v>180</v>
      </c>
      <c r="N58" s="217">
        <f t="shared" si="32"/>
        <v>170</v>
      </c>
      <c r="O58" s="217">
        <f t="shared" si="32"/>
        <v>165</v>
      </c>
      <c r="P58" s="226">
        <f t="shared" si="32"/>
        <v>215</v>
      </c>
      <c r="Q58" s="226">
        <f t="shared" si="32"/>
        <v>205</v>
      </c>
      <c r="R58" s="226">
        <f t="shared" si="32"/>
        <v>195</v>
      </c>
      <c r="S58" s="226">
        <f t="shared" si="32"/>
        <v>155</v>
      </c>
      <c r="T58" s="226">
        <f t="shared" si="32"/>
        <v>255</v>
      </c>
      <c r="U58" s="226">
        <f t="shared" si="32"/>
        <v>225</v>
      </c>
      <c r="V58" s="226">
        <f t="shared" si="32"/>
        <v>290</v>
      </c>
      <c r="W58" s="226">
        <f t="shared" si="32"/>
        <v>245</v>
      </c>
      <c r="X58" s="226">
        <f t="shared" si="32"/>
        <v>270</v>
      </c>
      <c r="Y58" s="226">
        <f t="shared" si="32"/>
        <v>240</v>
      </c>
      <c r="Z58" s="226">
        <f t="shared" si="32"/>
        <v>225</v>
      </c>
      <c r="AA58" s="226">
        <f t="shared" si="32"/>
        <v>240</v>
      </c>
      <c r="AB58" s="226">
        <f t="shared" si="32"/>
        <v>295</v>
      </c>
      <c r="AC58" s="226">
        <f t="shared" si="32"/>
        <v>245</v>
      </c>
      <c r="AD58" s="226">
        <f t="shared" si="32"/>
        <v>325</v>
      </c>
      <c r="AE58" s="226">
        <f t="shared" si="32"/>
        <v>320</v>
      </c>
      <c r="AF58" s="226">
        <f t="shared" si="32"/>
        <v>305</v>
      </c>
      <c r="AG58" s="226">
        <f t="shared" si="32"/>
        <v>210</v>
      </c>
      <c r="AH58" s="226">
        <f t="shared" si="32"/>
        <v>240</v>
      </c>
      <c r="AI58" s="226">
        <f t="shared" si="32"/>
        <v>200</v>
      </c>
      <c r="AJ58" s="234">
        <f t="shared" si="32"/>
        <v>135</v>
      </c>
      <c r="AK58" s="234">
        <f t="shared" si="32"/>
        <v>140</v>
      </c>
      <c r="AL58" s="234">
        <f t="shared" si="32"/>
        <v>90</v>
      </c>
      <c r="AM58" s="234">
        <f t="shared" si="32"/>
        <v>100</v>
      </c>
      <c r="AN58" s="234">
        <f t="shared" si="32"/>
        <v>60</v>
      </c>
      <c r="AO58" s="234">
        <f t="shared" si="32"/>
        <v>65</v>
      </c>
      <c r="AP58" s="234">
        <f t="shared" si="32"/>
        <v>50</v>
      </c>
      <c r="AQ58" s="234">
        <f t="shared" si="32"/>
        <v>65</v>
      </c>
      <c r="AR58" s="234">
        <f t="shared" si="32"/>
        <v>25</v>
      </c>
      <c r="AS58" s="234">
        <f t="shared" si="32"/>
        <v>40</v>
      </c>
      <c r="AT58" s="234">
        <f t="shared" si="32"/>
        <v>5</v>
      </c>
      <c r="AU58" s="235">
        <f t="shared" si="32"/>
        <v>10</v>
      </c>
      <c r="AW58" s="159" t="s">
        <v>305</v>
      </c>
      <c r="AX58" s="116">
        <v>2011</v>
      </c>
      <c r="AY58" s="116" t="s">
        <v>341</v>
      </c>
      <c r="BA58" s="132" t="e">
        <f>VLOOKUP($AW58,$D$6:$AU$87,7,FALSE)</f>
        <v>#N/A</v>
      </c>
      <c r="BB58" s="132" t="e">
        <f>VLOOKUP($AW58,$D$6:$AU$87,9,FALSE)</f>
        <v>#N/A</v>
      </c>
      <c r="BC58" s="132" t="e">
        <f>VLOOKUP($AW58,$D$6:$AU$87,11,FALSE)</f>
        <v>#N/A</v>
      </c>
      <c r="BD58" s="132" t="e">
        <f>VLOOKUP($AW58,$D$6:$AU$87,13,FALSE)</f>
        <v>#N/A</v>
      </c>
      <c r="BE58" s="132" t="e">
        <f>VLOOKUP($AW58,$D$6:$AU$87,15,FALSE)</f>
        <v>#N/A</v>
      </c>
      <c r="BF58" s="132" t="e">
        <f>VLOOKUP($AW58,$D$6:$AU$87,17,FALSE)</f>
        <v>#N/A</v>
      </c>
      <c r="BG58" s="132" t="e">
        <f>VLOOKUP($AW58,$D$6:$AU$87,19,FALSE)</f>
        <v>#N/A</v>
      </c>
      <c r="BH58" s="132" t="e">
        <f>VLOOKUP($AW58,$D$6:$AU$87,21,FALSE)</f>
        <v>#N/A</v>
      </c>
      <c r="BI58" s="132" t="e">
        <f>VLOOKUP($AW58,$D$6:$AU$87,23,FALSE)</f>
        <v>#N/A</v>
      </c>
      <c r="BJ58" s="132" t="e">
        <f>VLOOKUP($AW58,$D$6:$AU$87,25,FALSE)</f>
        <v>#N/A</v>
      </c>
      <c r="BK58" s="132" t="e">
        <f>VLOOKUP($AW58,$D$6:$AU$87,27,FALSE)</f>
        <v>#N/A</v>
      </c>
      <c r="BL58" s="132" t="e">
        <f>VLOOKUP($AW58,$D$6:$AU$87,29,FALSE)</f>
        <v>#N/A</v>
      </c>
      <c r="BM58" s="132" t="e">
        <f>VLOOKUP($AW58,$D$6:$AU$87,31,FALSE)</f>
        <v>#N/A</v>
      </c>
      <c r="BN58" s="132" t="e">
        <f>VLOOKUP($AW58,$D$6:$AU$87,33,FALSE)</f>
        <v>#N/A</v>
      </c>
      <c r="BO58" s="132" t="e">
        <f>VLOOKUP($AW58,$D$6:$AU$87,35,FALSE)</f>
        <v>#N/A</v>
      </c>
      <c r="BP58" s="132" t="e">
        <f>VLOOKUP($AW58,$D$6:$AU$87,37,FALSE)</f>
        <v>#N/A</v>
      </c>
      <c r="BQ58" s="132" t="e">
        <f>VLOOKUP($AW58,$D$6:$AU$87,39,FALSE)</f>
        <v>#N/A</v>
      </c>
      <c r="BR58" s="132" t="e">
        <f>VLOOKUP($AW58,$D$6:$AU$87,41,FALSE)</f>
        <v>#N/A</v>
      </c>
      <c r="BS58" s="132" t="e">
        <f>VLOOKUP($AW58,$D$6:$AU$87,43,FALSE)</f>
        <v>#N/A</v>
      </c>
      <c r="BT58" s="132" t="e">
        <f>VLOOKUP($AW58,$D$6:$AU$87,5,FALSE)</f>
        <v>#N/A</v>
      </c>
      <c r="BU58" s="116" t="e">
        <f t="shared" si="15"/>
        <v>#N/A</v>
      </c>
      <c r="CL58" s="167" t="s">
        <v>48</v>
      </c>
      <c r="CM58" s="167">
        <v>2006</v>
      </c>
      <c r="CN58" s="167" t="s">
        <v>343</v>
      </c>
      <c r="CP58" s="132"/>
      <c r="CQ58" s="169">
        <f t="shared" ref="CQ58:DI58" si="33">CQ56/$AD56*100</f>
        <v>354.70588235294116</v>
      </c>
      <c r="CR58" s="170">
        <f t="shared" si="33"/>
        <v>385.88235294117646</v>
      </c>
      <c r="CS58" s="170">
        <f t="shared" si="33"/>
        <v>460.58823529411762</v>
      </c>
      <c r="CT58" s="170">
        <f t="shared" si="33"/>
        <v>528.23529411764707</v>
      </c>
      <c r="CU58" s="170">
        <f t="shared" si="33"/>
        <v>446.47058823529414</v>
      </c>
      <c r="CV58" s="170">
        <f t="shared" si="33"/>
        <v>373.52941176470591</v>
      </c>
      <c r="CW58" s="170">
        <f t="shared" si="33"/>
        <v>430.58823529411762</v>
      </c>
      <c r="CX58" s="170">
        <f t="shared" si="33"/>
        <v>539.41176470588243</v>
      </c>
      <c r="CY58" s="170">
        <f t="shared" si="33"/>
        <v>604.70588235294122</v>
      </c>
      <c r="CZ58" s="170">
        <f t="shared" si="33"/>
        <v>616.47058823529414</v>
      </c>
      <c r="DA58" s="170">
        <f t="shared" si="33"/>
        <v>604.70588235294122</v>
      </c>
      <c r="DB58" s="170">
        <f t="shared" si="33"/>
        <v>582.94117647058818</v>
      </c>
      <c r="DC58" s="170">
        <f t="shared" si="33"/>
        <v>446.47058823529414</v>
      </c>
      <c r="DD58" s="170">
        <f t="shared" si="33"/>
        <v>308.8235294117647</v>
      </c>
      <c r="DE58" s="170">
        <f t="shared" si="33"/>
        <v>259.41176470588238</v>
      </c>
      <c r="DF58" s="170">
        <f t="shared" si="33"/>
        <v>239.41176470588235</v>
      </c>
      <c r="DG58" s="170">
        <f t="shared" si="33"/>
        <v>181.76470588235293</v>
      </c>
      <c r="DH58" s="170">
        <f t="shared" si="33"/>
        <v>100</v>
      </c>
      <c r="DI58" s="170">
        <f t="shared" si="33"/>
        <v>69.411764705882348</v>
      </c>
      <c r="DJ58" s="170">
        <f t="shared" si="13"/>
        <v>7533.5294117647045</v>
      </c>
    </row>
    <row r="59" spans="1:114" ht="15" thickBot="1">
      <c r="A59" s="116">
        <v>5901043</v>
      </c>
      <c r="B59" s="116" t="s">
        <v>49</v>
      </c>
      <c r="C59" s="116" t="s">
        <v>295</v>
      </c>
      <c r="D59" s="151" t="s">
        <v>49</v>
      </c>
      <c r="E59" s="152">
        <f>VLOOKUP($A59,'[2]~Pop Trunc'!$A$2:$AX$60,'[2]~Pop Trunc'!C$2,FALSE)</f>
        <v>41.5</v>
      </c>
      <c r="F59" s="152">
        <f>VLOOKUP($A59,'[2]~Pop Trunc'!$A$2:$AX$60,'[2]~Pop Trunc'!D$2,FALSE)</f>
        <v>41.4</v>
      </c>
      <c r="G59" s="152"/>
      <c r="H59" s="152">
        <f>VLOOKUP($A59,'[2]~Pop Trunc'!$A$2:$AX$60,'[2]~Pop Trunc'!E$2,FALSE)</f>
        <v>375</v>
      </c>
      <c r="I59" s="152">
        <f>VLOOKUP($A59,'[2]~Pop Trunc'!$A$2:$AX$60,'[2]~Pop Trunc'!F$2,FALSE)</f>
        <v>340</v>
      </c>
      <c r="J59" s="216">
        <f>VLOOKUP($A59,'[2]~Pop Trunc'!$A$2:$AX$60,'[2]~Pop Trunc'!G$2,FALSE)</f>
        <v>30</v>
      </c>
      <c r="K59" s="216">
        <f>VLOOKUP($A59,'[2]~Pop Trunc'!$A$2:$AX$60,'[2]~Pop Trunc'!H$2,FALSE)</f>
        <v>20</v>
      </c>
      <c r="L59" s="216">
        <f>VLOOKUP($A59,'[2]~Pop Trunc'!$A$2:$AX$60,'[2]~Pop Trunc'!I$2,FALSE)</f>
        <v>15</v>
      </c>
      <c r="M59" s="216">
        <f>VLOOKUP($A59,'[2]~Pop Trunc'!$A$2:$AX$60,'[2]~Pop Trunc'!J$2,FALSE)</f>
        <v>20</v>
      </c>
      <c r="N59" s="216">
        <f>VLOOKUP($A59,'[2]~Pop Trunc'!$A$2:$AX$60,'[2]~Pop Trunc'!K$2,FALSE)</f>
        <v>25</v>
      </c>
      <c r="O59" s="216">
        <f>VLOOKUP($A59,'[2]~Pop Trunc'!$A$2:$AX$60,'[2]~Pop Trunc'!L$2,FALSE)</f>
        <v>20</v>
      </c>
      <c r="P59" s="225">
        <f>VLOOKUP($A59,'[2]~Pop Trunc'!$A$2:$AX$60,'[2]~Pop Trunc'!M$2,FALSE)</f>
        <v>25</v>
      </c>
      <c r="Q59" s="225">
        <f>VLOOKUP($A59,'[2]~Pop Trunc'!$A$2:$AX$60,'[2]~Pop Trunc'!N$2,FALSE)</f>
        <v>20</v>
      </c>
      <c r="R59" s="225">
        <f>VLOOKUP($A59,'[2]~Pop Trunc'!$A$2:$AX$60,'[2]~Pop Trunc'!O$2,FALSE)</f>
        <v>15</v>
      </c>
      <c r="S59" s="225">
        <f>VLOOKUP($A59,'[2]~Pop Trunc'!$A$2:$AX$60,'[2]~Pop Trunc'!P$2,FALSE)</f>
        <v>15</v>
      </c>
      <c r="T59" s="225">
        <f>VLOOKUP($A59,'[2]~Pop Trunc'!$A$2:$AX$60,'[2]~Pop Trunc'!Q$2,FALSE)</f>
        <v>15</v>
      </c>
      <c r="U59" s="225">
        <f>VLOOKUP($A59,'[2]~Pop Trunc'!$A$2:$AX$60,'[2]~Pop Trunc'!R$2,FALSE)</f>
        <v>20</v>
      </c>
      <c r="V59" s="225">
        <f>VLOOKUP($A59,'[2]~Pop Trunc'!$A$2:$AX$60,'[2]~Pop Trunc'!S$2,FALSE)</f>
        <v>25</v>
      </c>
      <c r="W59" s="225">
        <f>VLOOKUP($A59,'[2]~Pop Trunc'!$A$2:$AX$60,'[2]~Pop Trunc'!T$2,FALSE)</f>
        <v>20</v>
      </c>
      <c r="X59" s="225">
        <f>VLOOKUP($A59,'[2]~Pop Trunc'!$A$2:$AX$60,'[2]~Pop Trunc'!U$2,FALSE)</f>
        <v>30</v>
      </c>
      <c r="Y59" s="225">
        <f>VLOOKUP($A59,'[2]~Pop Trunc'!$A$2:$AX$60,'[2]~Pop Trunc'!V$2,FALSE)</f>
        <v>30</v>
      </c>
      <c r="Z59" s="225">
        <f>VLOOKUP($A59,'[2]~Pop Trunc'!$A$2:$AX$60,'[2]~Pop Trunc'!W$2,FALSE)</f>
        <v>20</v>
      </c>
      <c r="AA59" s="225">
        <f>VLOOKUP($A59,'[2]~Pop Trunc'!$A$2:$AX$60,'[2]~Pop Trunc'!X$2,FALSE)</f>
        <v>20</v>
      </c>
      <c r="AB59" s="225">
        <f>VLOOKUP($A59,'[2]~Pop Trunc'!$A$2:$AX$60,'[2]~Pop Trunc'!Y$2,FALSE)</f>
        <v>30</v>
      </c>
      <c r="AC59" s="225">
        <f>VLOOKUP($A59,'[2]~Pop Trunc'!$A$2:$AX$60,'[2]~Pop Trunc'!Z$2,FALSE)</f>
        <v>30</v>
      </c>
      <c r="AD59" s="225">
        <f>VLOOKUP($A59,'[2]~Pop Trunc'!$A$2:$AX$60,'[2]~Pop Trunc'!AA$2,FALSE)</f>
        <v>35</v>
      </c>
      <c r="AE59" s="225">
        <f>VLOOKUP($A59,'[2]~Pop Trunc'!$A$2:$AX$60,'[2]~Pop Trunc'!AB$2,FALSE)</f>
        <v>40</v>
      </c>
      <c r="AF59" s="225">
        <f>VLOOKUP($A59,'[2]~Pop Trunc'!$A$2:$AX$60,'[2]~Pop Trunc'!AC$2,FALSE)</f>
        <v>25</v>
      </c>
      <c r="AG59" s="225">
        <f>VLOOKUP($A59,'[2]~Pop Trunc'!$A$2:$AX$60,'[2]~Pop Trunc'!AD$2,FALSE)</f>
        <v>25</v>
      </c>
      <c r="AH59" s="225">
        <f>VLOOKUP($A59,'[2]~Pop Trunc'!$A$2:$AX$60,'[2]~Pop Trunc'!AE$2,FALSE)</f>
        <v>20</v>
      </c>
      <c r="AI59" s="225">
        <f>VLOOKUP($A59,'[2]~Pop Trunc'!$A$2:$AX$60,'[2]~Pop Trunc'!AF$2,FALSE)</f>
        <v>30</v>
      </c>
      <c r="AJ59" s="233">
        <f>VLOOKUP($A59,'[2]~Pop Trunc'!$A$2:$AX$60,'[2]~Pop Trunc'!AG$2,FALSE)</f>
        <v>25</v>
      </c>
      <c r="AK59" s="233">
        <f>VLOOKUP($A59,'[2]~Pop Trunc'!$A$2:$AX$60,'[2]~Pop Trunc'!AH$2,FALSE)</f>
        <v>20</v>
      </c>
      <c r="AL59" s="233">
        <f>VLOOKUP($A59,'[2]~Pop Trunc'!$A$2:$AX$60,'[2]~Pop Trunc'!AI$2,FALSE)</f>
        <v>25</v>
      </c>
      <c r="AM59" s="233">
        <f>VLOOKUP($A59,'[2]~Pop Trunc'!$A$2:$AX$60,'[2]~Pop Trunc'!AJ$2,FALSE)</f>
        <v>15</v>
      </c>
      <c r="AN59" s="233">
        <f>VLOOKUP($A59,'[2]~Pop Trunc'!$A$2:$AX$60,'[2]~Pop Trunc'!AK$2,FALSE)</f>
        <v>10</v>
      </c>
      <c r="AO59" s="233">
        <f>VLOOKUP($A59,'[2]~Pop Trunc'!$A$2:$AX$60,'[2]~Pop Trunc'!AL$2,FALSE)</f>
        <v>0</v>
      </c>
      <c r="AP59" s="233">
        <f>VLOOKUP($A59,'[2]~Pop Trunc'!$A$2:$AX$60,'[2]~Pop Trunc'!AM$2,FALSE)</f>
        <v>5</v>
      </c>
      <c r="AQ59" s="233">
        <f>VLOOKUP($A59,'[2]~Pop Trunc'!$A$2:$AX$60,'[2]~Pop Trunc'!AN$2,FALSE)</f>
        <v>5</v>
      </c>
      <c r="AR59" s="233">
        <f>VLOOKUP($A59,'[2]~Pop Trunc'!$A$2:$AX$60,'[2]~Pop Trunc'!AO$2,FALSE)</f>
        <v>0</v>
      </c>
      <c r="AS59" s="233">
        <f>VLOOKUP($A59,'[2]~Pop Trunc'!$A$2:$AX$60,'[2]~Pop Trunc'!AP$2,FALSE)</f>
        <v>0</v>
      </c>
      <c r="AT59" s="233">
        <f>VLOOKUP($A59,'[2]~Pop Trunc'!$A$2:$AX$60,'[2]~Pop Trunc'!AQ$2,FALSE)</f>
        <v>0</v>
      </c>
      <c r="AU59" s="233">
        <f>VLOOKUP($A59,'[2]~Pop Trunc'!$A$2:$AX$60,'[2]~Pop Trunc'!AR$2,FALSE)</f>
        <v>0</v>
      </c>
      <c r="AW59" s="171" t="s">
        <v>15</v>
      </c>
      <c r="AX59" s="116">
        <v>2011</v>
      </c>
      <c r="AY59" s="116" t="s">
        <v>338</v>
      </c>
      <c r="BA59" s="132">
        <f>VLOOKUP($AW59,$D$6:$AU$87,6,FALSE)</f>
        <v>13595</v>
      </c>
      <c r="BB59" s="132">
        <f>VLOOKUP($AW59,$D$6:$AU$87,8,FALSE)</f>
        <v>700</v>
      </c>
      <c r="BC59" s="132">
        <f>VLOOKUP($AW59,$D$6:$AU$87,10,FALSE)</f>
        <v>730</v>
      </c>
      <c r="BD59" s="132">
        <f>VLOOKUP($AW59,$D$6:$AU$87,12,FALSE)</f>
        <v>715</v>
      </c>
      <c r="BE59" s="132">
        <f>VLOOKUP($AW59,$D$6:$AU$87,14,FALSE)</f>
        <v>840</v>
      </c>
      <c r="BF59" s="132">
        <f>VLOOKUP($AW59,$D$6:$AU$87,16,FALSE)</f>
        <v>700</v>
      </c>
      <c r="BG59" s="132">
        <f>VLOOKUP($AW59,$D$6:$AU$87,18,FALSE)</f>
        <v>695</v>
      </c>
      <c r="BH59" s="132">
        <f>VLOOKUP($AW59,$D$6:$AU$87,20,FALSE)</f>
        <v>730</v>
      </c>
      <c r="BI59" s="132">
        <f>VLOOKUP($AW59,$D$6:$AU$87,22,FALSE)</f>
        <v>735</v>
      </c>
      <c r="BJ59" s="132">
        <f>VLOOKUP($AW59,$D$6:$AU$87,24,FALSE)</f>
        <v>910</v>
      </c>
      <c r="BK59" s="132">
        <f>VLOOKUP($AW59,$D$6:$AU$87,26,FALSE)</f>
        <v>1080</v>
      </c>
      <c r="BL59" s="132">
        <f>VLOOKUP($AW59,$D$6:$AU$87,28,FALSE)</f>
        <v>1130</v>
      </c>
      <c r="BM59" s="132">
        <f>VLOOKUP($AW59,$D$6:$AU$87,30,FALSE)</f>
        <v>1180</v>
      </c>
      <c r="BN59" s="132">
        <f>VLOOKUP($AW59,$D$6:$AU$87,32,FALSE)</f>
        <v>1015</v>
      </c>
      <c r="BO59" s="132">
        <f>VLOOKUP($AW59,$D$6:$AU$87,34,FALSE)</f>
        <v>765</v>
      </c>
      <c r="BP59" s="132">
        <f>VLOOKUP($AW59,$D$6:$AU$87,36,FALSE)</f>
        <v>560</v>
      </c>
      <c r="BQ59" s="132">
        <f>VLOOKUP($AW59,$D$6:$AU$87,38,FALSE)</f>
        <v>415</v>
      </c>
      <c r="BR59" s="132">
        <f>VLOOKUP($AW59,$D$6:$AU$87,40,FALSE)</f>
        <v>365</v>
      </c>
      <c r="BS59" s="132">
        <f>VLOOKUP($AW59,$D$6:$AU$87,42,FALSE)</f>
        <v>230</v>
      </c>
      <c r="BT59" s="132">
        <f>VLOOKUP($AW59,$D$6:$AU$87,4,FALSE)</f>
        <v>46.45</v>
      </c>
      <c r="BU59" s="116">
        <f t="shared" si="15"/>
        <v>27090</v>
      </c>
      <c r="CL59" s="116" t="s">
        <v>40</v>
      </c>
      <c r="CM59" s="116">
        <v>2006</v>
      </c>
      <c r="CN59" s="116" t="s">
        <v>340</v>
      </c>
      <c r="CO59" s="116">
        <v>42</v>
      </c>
      <c r="CP59" s="132">
        <v>134</v>
      </c>
      <c r="CQ59" s="132">
        <f>CO59+CP59</f>
        <v>176</v>
      </c>
      <c r="CR59" s="116">
        <v>169</v>
      </c>
      <c r="CS59" s="116">
        <v>206</v>
      </c>
      <c r="CT59" s="116">
        <v>274</v>
      </c>
      <c r="CU59" s="116">
        <v>177</v>
      </c>
      <c r="CV59" s="116">
        <v>181</v>
      </c>
      <c r="CW59" s="116">
        <v>247</v>
      </c>
      <c r="CX59" s="116">
        <v>269</v>
      </c>
      <c r="CY59" s="116">
        <v>302</v>
      </c>
      <c r="CZ59" s="116">
        <v>338</v>
      </c>
      <c r="DA59" s="116">
        <v>364</v>
      </c>
      <c r="DB59" s="116">
        <v>391</v>
      </c>
      <c r="DC59" s="116">
        <v>299</v>
      </c>
      <c r="DD59" s="116">
        <v>230</v>
      </c>
      <c r="DE59" s="116">
        <v>191</v>
      </c>
      <c r="DF59" s="116">
        <v>146</v>
      </c>
      <c r="DG59" s="116">
        <v>96</v>
      </c>
      <c r="DH59" s="116">
        <v>36</v>
      </c>
      <c r="DI59" s="116">
        <v>26</v>
      </c>
      <c r="DJ59" s="116">
        <f t="shared" si="13"/>
        <v>4118</v>
      </c>
    </row>
    <row r="60" spans="1:114" ht="15" thickBot="1">
      <c r="A60" s="116">
        <v>5901039</v>
      </c>
      <c r="B60" s="116" t="s">
        <v>50</v>
      </c>
      <c r="C60" s="116" t="s">
        <v>354</v>
      </c>
      <c r="D60" s="151" t="s">
        <v>50</v>
      </c>
      <c r="E60" s="152">
        <f>VLOOKUP($A60,'[2]~Pop Trunc'!$A$2:$AX$60,'[2]~Pop Trunc'!C$2,FALSE)</f>
        <v>44.7</v>
      </c>
      <c r="F60" s="152">
        <f>VLOOKUP($A60,'[2]~Pop Trunc'!$A$2:$AX$60,'[2]~Pop Trunc'!D$2,FALSE)</f>
        <v>46.9</v>
      </c>
      <c r="G60" s="152"/>
      <c r="H60" s="152">
        <f>VLOOKUP($A60,'[2]~Pop Trunc'!$A$2:$AX$60,'[2]~Pop Trunc'!E$2,FALSE)</f>
        <v>1380</v>
      </c>
      <c r="I60" s="152">
        <f>VLOOKUP($A60,'[2]~Pop Trunc'!$A$2:$AX$60,'[2]~Pop Trunc'!F$2,FALSE)</f>
        <v>1575</v>
      </c>
      <c r="J60" s="216">
        <f>VLOOKUP($A60,'[2]~Pop Trunc'!$A$2:$AX$60,'[2]~Pop Trunc'!G$2,FALSE)</f>
        <v>90</v>
      </c>
      <c r="K60" s="216">
        <f>VLOOKUP($A60,'[2]~Pop Trunc'!$A$2:$AX$60,'[2]~Pop Trunc'!H$2,FALSE)</f>
        <v>70</v>
      </c>
      <c r="L60" s="216">
        <f>VLOOKUP($A60,'[2]~Pop Trunc'!$A$2:$AX$60,'[2]~Pop Trunc'!I$2,FALSE)</f>
        <v>65</v>
      </c>
      <c r="M60" s="216">
        <f>VLOOKUP($A60,'[2]~Pop Trunc'!$A$2:$AX$60,'[2]~Pop Trunc'!J$2,FALSE)</f>
        <v>80</v>
      </c>
      <c r="N60" s="216">
        <f>VLOOKUP($A60,'[2]~Pop Trunc'!$A$2:$AX$60,'[2]~Pop Trunc'!K$2,FALSE)</f>
        <v>65</v>
      </c>
      <c r="O60" s="216">
        <f>VLOOKUP($A60,'[2]~Pop Trunc'!$A$2:$AX$60,'[2]~Pop Trunc'!L$2,FALSE)</f>
        <v>95</v>
      </c>
      <c r="P60" s="225">
        <f>VLOOKUP($A60,'[2]~Pop Trunc'!$A$2:$AX$60,'[2]~Pop Trunc'!M$2,FALSE)</f>
        <v>95</v>
      </c>
      <c r="Q60" s="225">
        <f>VLOOKUP($A60,'[2]~Pop Trunc'!$A$2:$AX$60,'[2]~Pop Trunc'!N$2,FALSE)</f>
        <v>105</v>
      </c>
      <c r="R60" s="225">
        <f>VLOOKUP($A60,'[2]~Pop Trunc'!$A$2:$AX$60,'[2]~Pop Trunc'!O$2,FALSE)</f>
        <v>65</v>
      </c>
      <c r="S60" s="225">
        <f>VLOOKUP($A60,'[2]~Pop Trunc'!$A$2:$AX$60,'[2]~Pop Trunc'!P$2,FALSE)</f>
        <v>70</v>
      </c>
      <c r="T60" s="225">
        <f>VLOOKUP($A60,'[2]~Pop Trunc'!$A$2:$AX$60,'[2]~Pop Trunc'!Q$2,FALSE)</f>
        <v>70</v>
      </c>
      <c r="U60" s="225">
        <f>VLOOKUP($A60,'[2]~Pop Trunc'!$A$2:$AX$60,'[2]~Pop Trunc'!R$2,FALSE)</f>
        <v>65</v>
      </c>
      <c r="V60" s="225">
        <f>VLOOKUP($A60,'[2]~Pop Trunc'!$A$2:$AX$60,'[2]~Pop Trunc'!S$2,FALSE)</f>
        <v>80</v>
      </c>
      <c r="W60" s="225">
        <f>VLOOKUP($A60,'[2]~Pop Trunc'!$A$2:$AX$60,'[2]~Pop Trunc'!T$2,FALSE)</f>
        <v>95</v>
      </c>
      <c r="X60" s="225">
        <f>VLOOKUP($A60,'[2]~Pop Trunc'!$A$2:$AX$60,'[2]~Pop Trunc'!U$2,FALSE)</f>
        <v>80</v>
      </c>
      <c r="Y60" s="225">
        <f>VLOOKUP($A60,'[2]~Pop Trunc'!$A$2:$AX$60,'[2]~Pop Trunc'!V$2,FALSE)</f>
        <v>100</v>
      </c>
      <c r="Z60" s="225">
        <f>VLOOKUP($A60,'[2]~Pop Trunc'!$A$2:$AX$60,'[2]~Pop Trunc'!W$2,FALSE)</f>
        <v>85</v>
      </c>
      <c r="AA60" s="225">
        <f>VLOOKUP($A60,'[2]~Pop Trunc'!$A$2:$AX$60,'[2]~Pop Trunc'!X$2,FALSE)</f>
        <v>85</v>
      </c>
      <c r="AB60" s="225">
        <f>VLOOKUP($A60,'[2]~Pop Trunc'!$A$2:$AX$60,'[2]~Pop Trunc'!Y$2,FALSE)</f>
        <v>100</v>
      </c>
      <c r="AC60" s="225">
        <f>VLOOKUP($A60,'[2]~Pop Trunc'!$A$2:$AX$60,'[2]~Pop Trunc'!Z$2,FALSE)</f>
        <v>105</v>
      </c>
      <c r="AD60" s="225">
        <f>VLOOKUP($A60,'[2]~Pop Trunc'!$A$2:$AX$60,'[2]~Pop Trunc'!AA$2,FALSE)</f>
        <v>105</v>
      </c>
      <c r="AE60" s="225">
        <f>VLOOKUP($A60,'[2]~Pop Trunc'!$A$2:$AX$60,'[2]~Pop Trunc'!AB$2,FALSE)</f>
        <v>130</v>
      </c>
      <c r="AF60" s="225">
        <f>VLOOKUP($A60,'[2]~Pop Trunc'!$A$2:$AX$60,'[2]~Pop Trunc'!AC$2,FALSE)</f>
        <v>140</v>
      </c>
      <c r="AG60" s="225">
        <f>VLOOKUP($A60,'[2]~Pop Trunc'!$A$2:$AX$60,'[2]~Pop Trunc'!AD$2,FALSE)</f>
        <v>140</v>
      </c>
      <c r="AH60" s="225">
        <f>VLOOKUP($A60,'[2]~Pop Trunc'!$A$2:$AX$60,'[2]~Pop Trunc'!AE$2,FALSE)</f>
        <v>100</v>
      </c>
      <c r="AI60" s="225">
        <f>VLOOKUP($A60,'[2]~Pop Trunc'!$A$2:$AX$60,'[2]~Pop Trunc'!AF$2,FALSE)</f>
        <v>90</v>
      </c>
      <c r="AJ60" s="233">
        <f>VLOOKUP($A60,'[2]~Pop Trunc'!$A$2:$AX$60,'[2]~Pop Trunc'!AG$2,FALSE)</f>
        <v>50</v>
      </c>
      <c r="AK60" s="233">
        <f>VLOOKUP($A60,'[2]~Pop Trunc'!$A$2:$AX$60,'[2]~Pop Trunc'!AH$2,FALSE)</f>
        <v>65</v>
      </c>
      <c r="AL60" s="233">
        <f>VLOOKUP($A60,'[2]~Pop Trunc'!$A$2:$AX$60,'[2]~Pop Trunc'!AI$2,FALSE)</f>
        <v>60</v>
      </c>
      <c r="AM60" s="233">
        <f>VLOOKUP($A60,'[2]~Pop Trunc'!$A$2:$AX$60,'[2]~Pop Trunc'!AJ$2,FALSE)</f>
        <v>50</v>
      </c>
      <c r="AN60" s="233">
        <f>VLOOKUP($A60,'[2]~Pop Trunc'!$A$2:$AX$60,'[2]~Pop Trunc'!AK$2,FALSE)</f>
        <v>55</v>
      </c>
      <c r="AO60" s="233">
        <f>VLOOKUP($A60,'[2]~Pop Trunc'!$A$2:$AX$60,'[2]~Pop Trunc'!AL$2,FALSE)</f>
        <v>65</v>
      </c>
      <c r="AP60" s="233">
        <f>VLOOKUP($A60,'[2]~Pop Trunc'!$A$2:$AX$60,'[2]~Pop Trunc'!AM$2,FALSE)</f>
        <v>30</v>
      </c>
      <c r="AQ60" s="233">
        <f>VLOOKUP($A60,'[2]~Pop Trunc'!$A$2:$AX$60,'[2]~Pop Trunc'!AN$2,FALSE)</f>
        <v>100</v>
      </c>
      <c r="AR60" s="233">
        <f>VLOOKUP($A60,'[2]~Pop Trunc'!$A$2:$AX$60,'[2]~Pop Trunc'!AO$2,FALSE)</f>
        <v>30</v>
      </c>
      <c r="AS60" s="233">
        <f>VLOOKUP($A60,'[2]~Pop Trunc'!$A$2:$AX$60,'[2]~Pop Trunc'!AP$2,FALSE)</f>
        <v>45</v>
      </c>
      <c r="AT60" s="233">
        <f>VLOOKUP($A60,'[2]~Pop Trunc'!$A$2:$AX$60,'[2]~Pop Trunc'!AQ$2,FALSE)</f>
        <v>15</v>
      </c>
      <c r="AU60" s="233">
        <f>VLOOKUP($A60,'[2]~Pop Trunc'!$A$2:$AX$60,'[2]~Pop Trunc'!AR$2,FALSE)</f>
        <v>30</v>
      </c>
      <c r="AW60" s="171" t="s">
        <v>15</v>
      </c>
      <c r="AX60" s="116">
        <v>2011</v>
      </c>
      <c r="AY60" s="116" t="s">
        <v>341</v>
      </c>
      <c r="BA60" s="132">
        <f>VLOOKUP($AW60,$D$6:$AU$87,7,FALSE)</f>
        <v>700</v>
      </c>
      <c r="BB60" s="132">
        <f>VLOOKUP($AW60,$D$6:$AU$87,9,FALSE)</f>
        <v>700</v>
      </c>
      <c r="BC60" s="132">
        <f>VLOOKUP($AW60,$D$6:$AU$87,11,FALSE)</f>
        <v>810</v>
      </c>
      <c r="BD60" s="132">
        <f>VLOOKUP($AW60,$D$6:$AU$87,13,FALSE)</f>
        <v>880</v>
      </c>
      <c r="BE60" s="132">
        <f>VLOOKUP($AW60,$D$6:$AU$87,15,FALSE)</f>
        <v>700</v>
      </c>
      <c r="BF60" s="132">
        <f>VLOOKUP($AW60,$D$6:$AU$87,17,FALSE)</f>
        <v>705</v>
      </c>
      <c r="BG60" s="132">
        <f>VLOOKUP($AW60,$D$6:$AU$87,19,FALSE)</f>
        <v>670</v>
      </c>
      <c r="BH60" s="132">
        <f>VLOOKUP($AW60,$D$6:$AU$87,21,FALSE)</f>
        <v>730</v>
      </c>
      <c r="BI60" s="132">
        <f>VLOOKUP($AW60,$D$6:$AU$87,23,FALSE)</f>
        <v>785</v>
      </c>
      <c r="BJ60" s="132">
        <f>VLOOKUP($AW60,$D$6:$AU$87,25,FALSE)</f>
        <v>1045</v>
      </c>
      <c r="BK60" s="132">
        <f>VLOOKUP($AW60,$D$6:$AU$87,27,FALSE)</f>
        <v>1120</v>
      </c>
      <c r="BL60" s="132">
        <f>VLOOKUP($AW60,$D$6:$AU$87,29,FALSE)</f>
        <v>1110</v>
      </c>
      <c r="BM60" s="132">
        <f>VLOOKUP($AW60,$D$6:$AU$87,31,FALSE)</f>
        <v>1020</v>
      </c>
      <c r="BN60" s="132">
        <f>VLOOKUP($AW60,$D$6:$AU$87,33,FALSE)</f>
        <v>775</v>
      </c>
      <c r="BO60" s="132">
        <f>VLOOKUP($AW60,$D$6:$AU$87,35,FALSE)</f>
        <v>580</v>
      </c>
      <c r="BP60" s="132">
        <f>VLOOKUP($AW60,$D$6:$AU$87,37,FALSE)</f>
        <v>415</v>
      </c>
      <c r="BQ60" s="132">
        <f>VLOOKUP($AW60,$D$6:$AU$87,39,FALSE)</f>
        <v>270</v>
      </c>
      <c r="BR60" s="132">
        <f>VLOOKUP($AW60,$D$6:$AU$87,41,FALSE)</f>
        <v>125</v>
      </c>
      <c r="BS60" s="132">
        <f>VLOOKUP($AW60,$D$6:$AU$87,43,FALSE)</f>
        <v>60</v>
      </c>
      <c r="BT60" s="132">
        <f>VLOOKUP($AW60,$D$6:$AU$87,5,FALSE)</f>
        <v>13185</v>
      </c>
      <c r="BU60" s="116">
        <f t="shared" si="15"/>
        <v>13200</v>
      </c>
      <c r="CP60" s="132"/>
      <c r="CQ60" s="132">
        <f t="shared" ref="CQ60:DJ60" si="34">CQ59*-1</f>
        <v>-176</v>
      </c>
      <c r="CR60" s="116">
        <f t="shared" si="34"/>
        <v>-169</v>
      </c>
      <c r="CS60" s="116">
        <f t="shared" si="34"/>
        <v>-206</v>
      </c>
      <c r="CT60" s="116">
        <f t="shared" si="34"/>
        <v>-274</v>
      </c>
      <c r="CU60" s="116">
        <f t="shared" si="34"/>
        <v>-177</v>
      </c>
      <c r="CV60" s="116">
        <f t="shared" si="34"/>
        <v>-181</v>
      </c>
      <c r="CW60" s="116">
        <f t="shared" si="34"/>
        <v>-247</v>
      </c>
      <c r="CX60" s="116">
        <f t="shared" si="34"/>
        <v>-269</v>
      </c>
      <c r="CY60" s="116">
        <f t="shared" si="34"/>
        <v>-302</v>
      </c>
      <c r="CZ60" s="116">
        <f t="shared" si="34"/>
        <v>-338</v>
      </c>
      <c r="DA60" s="116">
        <f t="shared" si="34"/>
        <v>-364</v>
      </c>
      <c r="DB60" s="116">
        <f t="shared" si="34"/>
        <v>-391</v>
      </c>
      <c r="DC60" s="116">
        <f t="shared" si="34"/>
        <v>-299</v>
      </c>
      <c r="DD60" s="116">
        <f t="shared" si="34"/>
        <v>-230</v>
      </c>
      <c r="DE60" s="116">
        <f t="shared" si="34"/>
        <v>-191</v>
      </c>
      <c r="DF60" s="116">
        <f t="shared" si="34"/>
        <v>-146</v>
      </c>
      <c r="DG60" s="116">
        <f t="shared" si="34"/>
        <v>-96</v>
      </c>
      <c r="DH60" s="116">
        <f t="shared" si="34"/>
        <v>-36</v>
      </c>
      <c r="DI60" s="116">
        <f t="shared" si="34"/>
        <v>-26</v>
      </c>
      <c r="DJ60" s="116">
        <f t="shared" si="34"/>
        <v>-4118</v>
      </c>
    </row>
    <row r="61" spans="1:114" ht="15" thickBot="1">
      <c r="A61" s="116">
        <v>5901046</v>
      </c>
      <c r="B61" s="116" t="s">
        <v>355</v>
      </c>
      <c r="C61" s="116" t="s">
        <v>289</v>
      </c>
      <c r="D61" s="151" t="s">
        <v>355</v>
      </c>
      <c r="E61" s="152">
        <f>VLOOKUP($A61,'[2]~Pop Trunc'!$A$2:$AX$60,'[2]~Pop Trunc'!C$2,FALSE)</f>
        <v>52</v>
      </c>
      <c r="F61" s="152">
        <f>VLOOKUP($A61,'[2]~Pop Trunc'!$A$2:$AX$60,'[2]~Pop Trunc'!D$2,FALSE)</f>
        <v>50.1</v>
      </c>
      <c r="G61" s="152"/>
      <c r="H61" s="152">
        <f>VLOOKUP($A61,'[2]~Pop Trunc'!$A$2:$AX$60,'[2]~Pop Trunc'!E$2,FALSE)</f>
        <v>1315</v>
      </c>
      <c r="I61" s="152">
        <f>VLOOKUP($A61,'[2]~Pop Trunc'!$A$2:$AX$60,'[2]~Pop Trunc'!F$2,FALSE)</f>
        <v>1315</v>
      </c>
      <c r="J61" s="216">
        <f>VLOOKUP($A61,'[2]~Pop Trunc'!$A$2:$AX$60,'[2]~Pop Trunc'!G$2,FALSE)</f>
        <v>40</v>
      </c>
      <c r="K61" s="216">
        <f>VLOOKUP($A61,'[2]~Pop Trunc'!$A$2:$AX$60,'[2]~Pop Trunc'!H$2,FALSE)</f>
        <v>45</v>
      </c>
      <c r="L61" s="216">
        <f>VLOOKUP($A61,'[2]~Pop Trunc'!$A$2:$AX$60,'[2]~Pop Trunc'!I$2,FALSE)</f>
        <v>60</v>
      </c>
      <c r="M61" s="216">
        <f>VLOOKUP($A61,'[2]~Pop Trunc'!$A$2:$AX$60,'[2]~Pop Trunc'!J$2,FALSE)</f>
        <v>50</v>
      </c>
      <c r="N61" s="216">
        <f>VLOOKUP($A61,'[2]~Pop Trunc'!$A$2:$AX$60,'[2]~Pop Trunc'!K$2,FALSE)</f>
        <v>70</v>
      </c>
      <c r="O61" s="216">
        <f>VLOOKUP($A61,'[2]~Pop Trunc'!$A$2:$AX$60,'[2]~Pop Trunc'!L$2,FALSE)</f>
        <v>65</v>
      </c>
      <c r="P61" s="225">
        <f>VLOOKUP($A61,'[2]~Pop Trunc'!$A$2:$AX$60,'[2]~Pop Trunc'!M$2,FALSE)</f>
        <v>80</v>
      </c>
      <c r="Q61" s="225">
        <f>VLOOKUP($A61,'[2]~Pop Trunc'!$A$2:$AX$60,'[2]~Pop Trunc'!N$2,FALSE)</f>
        <v>80</v>
      </c>
      <c r="R61" s="225">
        <f>VLOOKUP($A61,'[2]~Pop Trunc'!$A$2:$AX$60,'[2]~Pop Trunc'!O$2,FALSE)</f>
        <v>60</v>
      </c>
      <c r="S61" s="225">
        <f>VLOOKUP($A61,'[2]~Pop Trunc'!$A$2:$AX$60,'[2]~Pop Trunc'!P$2,FALSE)</f>
        <v>55</v>
      </c>
      <c r="T61" s="225">
        <f>VLOOKUP($A61,'[2]~Pop Trunc'!$A$2:$AX$60,'[2]~Pop Trunc'!Q$2,FALSE)</f>
        <v>65</v>
      </c>
      <c r="U61" s="225">
        <f>VLOOKUP($A61,'[2]~Pop Trunc'!$A$2:$AX$60,'[2]~Pop Trunc'!R$2,FALSE)</f>
        <v>65</v>
      </c>
      <c r="V61" s="225">
        <f>VLOOKUP($A61,'[2]~Pop Trunc'!$A$2:$AX$60,'[2]~Pop Trunc'!S$2,FALSE)</f>
        <v>50</v>
      </c>
      <c r="W61" s="225">
        <f>VLOOKUP($A61,'[2]~Pop Trunc'!$A$2:$AX$60,'[2]~Pop Trunc'!T$2,FALSE)</f>
        <v>50</v>
      </c>
      <c r="X61" s="225">
        <f>VLOOKUP($A61,'[2]~Pop Trunc'!$A$2:$AX$60,'[2]~Pop Trunc'!U$2,FALSE)</f>
        <v>55</v>
      </c>
      <c r="Y61" s="225">
        <f>VLOOKUP($A61,'[2]~Pop Trunc'!$A$2:$AX$60,'[2]~Pop Trunc'!V$2,FALSE)</f>
        <v>60</v>
      </c>
      <c r="Z61" s="225">
        <f>VLOOKUP($A61,'[2]~Pop Trunc'!$A$2:$AX$60,'[2]~Pop Trunc'!W$2,FALSE)</f>
        <v>70</v>
      </c>
      <c r="AA61" s="225">
        <f>VLOOKUP($A61,'[2]~Pop Trunc'!$A$2:$AX$60,'[2]~Pop Trunc'!X$2,FALSE)</f>
        <v>90</v>
      </c>
      <c r="AB61" s="225">
        <f>VLOOKUP($A61,'[2]~Pop Trunc'!$A$2:$AX$60,'[2]~Pop Trunc'!Y$2,FALSE)</f>
        <v>75</v>
      </c>
      <c r="AC61" s="225">
        <f>VLOOKUP($A61,'[2]~Pop Trunc'!$A$2:$AX$60,'[2]~Pop Trunc'!Z$2,FALSE)</f>
        <v>95</v>
      </c>
      <c r="AD61" s="225">
        <f>VLOOKUP($A61,'[2]~Pop Trunc'!$A$2:$AX$60,'[2]~Pop Trunc'!AA$2,FALSE)</f>
        <v>135</v>
      </c>
      <c r="AE61" s="225">
        <f>VLOOKUP($A61,'[2]~Pop Trunc'!$A$2:$AX$60,'[2]~Pop Trunc'!AB$2,FALSE)</f>
        <v>120</v>
      </c>
      <c r="AF61" s="225">
        <f>VLOOKUP($A61,'[2]~Pop Trunc'!$A$2:$AX$60,'[2]~Pop Trunc'!AC$2,FALSE)</f>
        <v>130</v>
      </c>
      <c r="AG61" s="225">
        <f>VLOOKUP($A61,'[2]~Pop Trunc'!$A$2:$AX$60,'[2]~Pop Trunc'!AD$2,FALSE)</f>
        <v>135</v>
      </c>
      <c r="AH61" s="225">
        <f>VLOOKUP($A61,'[2]~Pop Trunc'!$A$2:$AX$60,'[2]~Pop Trunc'!AE$2,FALSE)</f>
        <v>135</v>
      </c>
      <c r="AI61" s="225">
        <f>VLOOKUP($A61,'[2]~Pop Trunc'!$A$2:$AX$60,'[2]~Pop Trunc'!AF$2,FALSE)</f>
        <v>140</v>
      </c>
      <c r="AJ61" s="233">
        <f>VLOOKUP($A61,'[2]~Pop Trunc'!$A$2:$AX$60,'[2]~Pop Trunc'!AG$2,FALSE)</f>
        <v>115</v>
      </c>
      <c r="AK61" s="233">
        <f>VLOOKUP($A61,'[2]~Pop Trunc'!$A$2:$AX$60,'[2]~Pop Trunc'!AH$2,FALSE)</f>
        <v>100</v>
      </c>
      <c r="AL61" s="233">
        <f>VLOOKUP($A61,'[2]~Pop Trunc'!$A$2:$AX$60,'[2]~Pop Trunc'!AI$2,FALSE)</f>
        <v>85</v>
      </c>
      <c r="AM61" s="233">
        <f>VLOOKUP($A61,'[2]~Pop Trunc'!$A$2:$AX$60,'[2]~Pop Trunc'!AJ$2,FALSE)</f>
        <v>80</v>
      </c>
      <c r="AN61" s="233">
        <f>VLOOKUP($A61,'[2]~Pop Trunc'!$A$2:$AX$60,'[2]~Pop Trunc'!AK$2,FALSE)</f>
        <v>60</v>
      </c>
      <c r="AO61" s="233">
        <f>VLOOKUP($A61,'[2]~Pop Trunc'!$A$2:$AX$60,'[2]~Pop Trunc'!AL$2,FALSE)</f>
        <v>50</v>
      </c>
      <c r="AP61" s="233">
        <f>VLOOKUP($A61,'[2]~Pop Trunc'!$A$2:$AX$60,'[2]~Pop Trunc'!AM$2,FALSE)</f>
        <v>25</v>
      </c>
      <c r="AQ61" s="233">
        <f>VLOOKUP($A61,'[2]~Pop Trunc'!$A$2:$AX$60,'[2]~Pop Trunc'!AN$2,FALSE)</f>
        <v>25</v>
      </c>
      <c r="AR61" s="233">
        <f>VLOOKUP($A61,'[2]~Pop Trunc'!$A$2:$AX$60,'[2]~Pop Trunc'!AO$2,FALSE)</f>
        <v>5</v>
      </c>
      <c r="AS61" s="233">
        <f>VLOOKUP($A61,'[2]~Pop Trunc'!$A$2:$AX$60,'[2]~Pop Trunc'!AP$2,FALSE)</f>
        <v>10</v>
      </c>
      <c r="AT61" s="233">
        <f>VLOOKUP($A61,'[2]~Pop Trunc'!$A$2:$AX$60,'[2]~Pop Trunc'!AQ$2,FALSE)</f>
        <v>0</v>
      </c>
      <c r="AU61" s="233">
        <f>VLOOKUP($A61,'[2]~Pop Trunc'!$A$2:$AX$60,'[2]~Pop Trunc'!AR$2,FALSE)</f>
        <v>0</v>
      </c>
      <c r="AW61" s="171" t="s">
        <v>20</v>
      </c>
      <c r="AX61" s="116">
        <v>2011</v>
      </c>
      <c r="AY61" s="116" t="s">
        <v>341</v>
      </c>
      <c r="BA61" s="132">
        <f>VLOOKUP($AW61,$D$6:$AU$87,7,FALSE)</f>
        <v>280</v>
      </c>
      <c r="BB61" s="132">
        <f>VLOOKUP($AW61,$D$6:$AU$87,9,FALSE)</f>
        <v>330</v>
      </c>
      <c r="BC61" s="132">
        <f>VLOOKUP($AW61,$D$6:$AU$87,11,FALSE)</f>
        <v>375</v>
      </c>
      <c r="BD61" s="132">
        <f>VLOOKUP($AW61,$D$6:$AU$87,13,FALSE)</f>
        <v>380</v>
      </c>
      <c r="BE61" s="132">
        <f>VLOOKUP($AW61,$D$6:$AU$87,15,FALSE)</f>
        <v>265</v>
      </c>
      <c r="BF61" s="132">
        <f>VLOOKUP($AW61,$D$6:$AU$87,17,FALSE)</f>
        <v>205</v>
      </c>
      <c r="BG61" s="132">
        <f>VLOOKUP($AW61,$D$6:$AU$87,19,FALSE)</f>
        <v>245</v>
      </c>
      <c r="BH61" s="132">
        <f>VLOOKUP($AW61,$D$6:$AU$87,21,FALSE)</f>
        <v>270</v>
      </c>
      <c r="BI61" s="132">
        <f>VLOOKUP($AW61,$D$6:$AU$87,23,FALSE)</f>
        <v>305</v>
      </c>
      <c r="BJ61" s="132">
        <f>VLOOKUP($AW61,$D$6:$AU$87,25,FALSE)</f>
        <v>370</v>
      </c>
      <c r="BK61" s="132">
        <f>VLOOKUP($AW61,$D$6:$AU$87,27,FALSE)</f>
        <v>500</v>
      </c>
      <c r="BL61" s="132">
        <f>VLOOKUP($AW61,$D$6:$AU$87,29,FALSE)</f>
        <v>575</v>
      </c>
      <c r="BM61" s="132">
        <f>VLOOKUP($AW61,$D$6:$AU$87,31,FALSE)</f>
        <v>655</v>
      </c>
      <c r="BN61" s="132">
        <f>VLOOKUP($AW61,$D$6:$AU$87,33,FALSE)</f>
        <v>530</v>
      </c>
      <c r="BO61" s="132">
        <f>VLOOKUP($AW61,$D$6:$AU$87,35,FALSE)</f>
        <v>415</v>
      </c>
      <c r="BP61" s="132">
        <f>VLOOKUP($AW61,$D$6:$AU$87,37,FALSE)</f>
        <v>375</v>
      </c>
      <c r="BQ61" s="132">
        <f>VLOOKUP($AW61,$D$6:$AU$87,39,FALSE)</f>
        <v>235</v>
      </c>
      <c r="BR61" s="132">
        <f>VLOOKUP($AW61,$D$6:$AU$87,41,FALSE)</f>
        <v>115</v>
      </c>
      <c r="BS61" s="132">
        <f>VLOOKUP($AW61,$D$6:$AU$87,43,FALSE)</f>
        <v>45</v>
      </c>
      <c r="BT61" s="132">
        <f>VLOOKUP($AW61,$D$6:$AU$87,5,FALSE)</f>
        <v>6465</v>
      </c>
      <c r="BU61" s="116">
        <f t="shared" si="15"/>
        <v>6470</v>
      </c>
      <c r="CL61" s="167" t="str">
        <f>CL59</f>
        <v>Kimberley</v>
      </c>
      <c r="CM61" s="167">
        <f>CM59</f>
        <v>2006</v>
      </c>
      <c r="CN61" s="167" t="str">
        <f>CN59</f>
        <v>M</v>
      </c>
      <c r="CP61" s="132"/>
      <c r="CQ61" s="169">
        <f t="shared" ref="CQ61:DI61" si="35">CQ59/$AD59*-100</f>
        <v>-502.85714285714283</v>
      </c>
      <c r="CR61" s="170">
        <f t="shared" si="35"/>
        <v>-482.85714285714283</v>
      </c>
      <c r="CS61" s="170">
        <f t="shared" si="35"/>
        <v>-588.57142857142867</v>
      </c>
      <c r="CT61" s="170">
        <f t="shared" si="35"/>
        <v>-782.85714285714278</v>
      </c>
      <c r="CU61" s="170">
        <f t="shared" si="35"/>
        <v>-505.71428571428567</v>
      </c>
      <c r="CV61" s="170">
        <f t="shared" si="35"/>
        <v>-517.14285714285722</v>
      </c>
      <c r="CW61" s="170">
        <f t="shared" si="35"/>
        <v>-705.71428571428567</v>
      </c>
      <c r="CX61" s="170">
        <f t="shared" si="35"/>
        <v>-768.57142857142856</v>
      </c>
      <c r="CY61" s="170">
        <f t="shared" si="35"/>
        <v>-862.85714285714278</v>
      </c>
      <c r="CZ61" s="170">
        <f t="shared" si="35"/>
        <v>-965.71428571428567</v>
      </c>
      <c r="DA61" s="170">
        <f t="shared" si="35"/>
        <v>-1040</v>
      </c>
      <c r="DB61" s="170">
        <f t="shared" si="35"/>
        <v>-1117.1428571428571</v>
      </c>
      <c r="DC61" s="170">
        <f t="shared" si="35"/>
        <v>-854.28571428571422</v>
      </c>
      <c r="DD61" s="170">
        <f t="shared" si="35"/>
        <v>-657.14285714285711</v>
      </c>
      <c r="DE61" s="170">
        <f t="shared" si="35"/>
        <v>-545.71428571428578</v>
      </c>
      <c r="DF61" s="170">
        <f t="shared" si="35"/>
        <v>-417.14285714285717</v>
      </c>
      <c r="DG61" s="170">
        <f t="shared" si="35"/>
        <v>-274.28571428571428</v>
      </c>
      <c r="DH61" s="170">
        <f t="shared" si="35"/>
        <v>-102.85714285714285</v>
      </c>
      <c r="DI61" s="170">
        <f t="shared" si="35"/>
        <v>-74.285714285714292</v>
      </c>
      <c r="DJ61" s="170">
        <f t="shared" si="13"/>
        <v>-11765.714285714284</v>
      </c>
    </row>
    <row r="62" spans="1:114" ht="15" thickBot="1">
      <c r="D62" s="157" t="s">
        <v>625</v>
      </c>
    </row>
    <row r="63" spans="1:114" ht="15" thickBot="1">
      <c r="D63" s="153" t="s">
        <v>608</v>
      </c>
      <c r="E63" s="154">
        <f>AVERAGE(E59:E62)</f>
        <v>46.066666666666663</v>
      </c>
      <c r="F63" s="154">
        <f>AVERAGE(F59:F62)</f>
        <v>46.133333333333333</v>
      </c>
      <c r="G63" s="154">
        <v>46.8</v>
      </c>
      <c r="H63" s="155">
        <f t="shared" ref="H63:AU63" si="36">SUM(H59:H62)</f>
        <v>3070</v>
      </c>
      <c r="I63" s="155">
        <f t="shared" si="36"/>
        <v>3230</v>
      </c>
      <c r="J63" s="217">
        <f t="shared" si="36"/>
        <v>160</v>
      </c>
      <c r="K63" s="217">
        <f t="shared" si="36"/>
        <v>135</v>
      </c>
      <c r="L63" s="217">
        <f t="shared" si="36"/>
        <v>140</v>
      </c>
      <c r="M63" s="217">
        <f t="shared" si="36"/>
        <v>150</v>
      </c>
      <c r="N63" s="217">
        <f t="shared" si="36"/>
        <v>160</v>
      </c>
      <c r="O63" s="217">
        <f t="shared" si="36"/>
        <v>180</v>
      </c>
      <c r="P63" s="226">
        <f t="shared" si="36"/>
        <v>200</v>
      </c>
      <c r="Q63" s="226">
        <f t="shared" si="36"/>
        <v>205</v>
      </c>
      <c r="R63" s="226">
        <f t="shared" si="36"/>
        <v>140</v>
      </c>
      <c r="S63" s="226">
        <f t="shared" si="36"/>
        <v>140</v>
      </c>
      <c r="T63" s="226">
        <f t="shared" si="36"/>
        <v>150</v>
      </c>
      <c r="U63" s="226">
        <f t="shared" si="36"/>
        <v>150</v>
      </c>
      <c r="V63" s="226">
        <f t="shared" si="36"/>
        <v>155</v>
      </c>
      <c r="W63" s="226">
        <f t="shared" si="36"/>
        <v>165</v>
      </c>
      <c r="X63" s="226">
        <f t="shared" si="36"/>
        <v>165</v>
      </c>
      <c r="Y63" s="226">
        <f t="shared" si="36"/>
        <v>190</v>
      </c>
      <c r="Z63" s="226">
        <f t="shared" si="36"/>
        <v>175</v>
      </c>
      <c r="AA63" s="226">
        <f t="shared" si="36"/>
        <v>195</v>
      </c>
      <c r="AB63" s="226">
        <f t="shared" si="36"/>
        <v>205</v>
      </c>
      <c r="AC63" s="226">
        <f t="shared" si="36"/>
        <v>230</v>
      </c>
      <c r="AD63" s="226">
        <f t="shared" si="36"/>
        <v>275</v>
      </c>
      <c r="AE63" s="226">
        <f t="shared" si="36"/>
        <v>290</v>
      </c>
      <c r="AF63" s="226">
        <f t="shared" si="36"/>
        <v>295</v>
      </c>
      <c r="AG63" s="226">
        <f t="shared" si="36"/>
        <v>300</v>
      </c>
      <c r="AH63" s="226">
        <f t="shared" si="36"/>
        <v>255</v>
      </c>
      <c r="AI63" s="226">
        <f t="shared" si="36"/>
        <v>260</v>
      </c>
      <c r="AJ63" s="234">
        <f t="shared" si="36"/>
        <v>190</v>
      </c>
      <c r="AK63" s="234">
        <f t="shared" si="36"/>
        <v>185</v>
      </c>
      <c r="AL63" s="234">
        <f t="shared" si="36"/>
        <v>170</v>
      </c>
      <c r="AM63" s="234">
        <f t="shared" si="36"/>
        <v>145</v>
      </c>
      <c r="AN63" s="234">
        <f t="shared" si="36"/>
        <v>125</v>
      </c>
      <c r="AO63" s="234">
        <f t="shared" si="36"/>
        <v>115</v>
      </c>
      <c r="AP63" s="234">
        <f t="shared" si="36"/>
        <v>60</v>
      </c>
      <c r="AQ63" s="234">
        <f t="shared" si="36"/>
        <v>130</v>
      </c>
      <c r="AR63" s="234">
        <f t="shared" si="36"/>
        <v>35</v>
      </c>
      <c r="AS63" s="234">
        <f t="shared" si="36"/>
        <v>55</v>
      </c>
      <c r="AT63" s="234">
        <f t="shared" si="36"/>
        <v>15</v>
      </c>
      <c r="AU63" s="235">
        <f t="shared" si="36"/>
        <v>30</v>
      </c>
      <c r="AW63" s="171" t="s">
        <v>21</v>
      </c>
      <c r="AX63" s="116">
        <v>2011</v>
      </c>
      <c r="AY63" s="116" t="s">
        <v>341</v>
      </c>
      <c r="BA63" s="132">
        <f>VLOOKUP($AW63,$D$6:$AU$87,7,FALSE)</f>
        <v>225</v>
      </c>
      <c r="BB63" s="132">
        <f>VLOOKUP($AW63,$D$6:$AU$87,9,FALSE)</f>
        <v>200</v>
      </c>
      <c r="BC63" s="132">
        <f>VLOOKUP($AW63,$D$6:$AU$87,11,FALSE)</f>
        <v>170</v>
      </c>
      <c r="BD63" s="132">
        <f>VLOOKUP($AW63,$D$6:$AU$87,13,FALSE)</f>
        <v>225</v>
      </c>
      <c r="BE63" s="132">
        <f>VLOOKUP($AW63,$D$6:$AU$87,15,FALSE)</f>
        <v>165</v>
      </c>
      <c r="BF63" s="132">
        <f>VLOOKUP($AW63,$D$6:$AU$87,17,FALSE)</f>
        <v>195</v>
      </c>
      <c r="BG63" s="132">
        <f>VLOOKUP($AW63,$D$6:$AU$87,19,FALSE)</f>
        <v>235</v>
      </c>
      <c r="BH63" s="132">
        <f>VLOOKUP($AW63,$D$6:$AU$87,21,FALSE)</f>
        <v>250</v>
      </c>
      <c r="BI63" s="132">
        <f>VLOOKUP($AW63,$D$6:$AU$87,23,FALSE)</f>
        <v>260</v>
      </c>
      <c r="BJ63" s="132">
        <f>VLOOKUP($AW63,$D$6:$AU$87,25,FALSE)</f>
        <v>295</v>
      </c>
      <c r="BK63" s="132">
        <f>VLOOKUP($AW63,$D$6:$AU$87,27,FALSE)</f>
        <v>335</v>
      </c>
      <c r="BL63" s="132">
        <f>VLOOKUP($AW63,$D$6:$AU$87,29,FALSE)</f>
        <v>365</v>
      </c>
      <c r="BM63" s="132">
        <f>VLOOKUP($AW63,$D$6:$AU$87,31,FALSE)</f>
        <v>380</v>
      </c>
      <c r="BN63" s="132">
        <f>VLOOKUP($AW63,$D$6:$AU$87,33,FALSE)</f>
        <v>285</v>
      </c>
      <c r="BO63" s="132">
        <f>VLOOKUP($AW63,$D$6:$AU$87,35,FALSE)</f>
        <v>185</v>
      </c>
      <c r="BP63" s="132">
        <f>VLOOKUP($AW63,$D$6:$AU$87,37,FALSE)</f>
        <v>170</v>
      </c>
      <c r="BQ63" s="132">
        <f>VLOOKUP($AW63,$D$6:$AU$87,39,FALSE)</f>
        <v>110</v>
      </c>
      <c r="BR63" s="132">
        <f>VLOOKUP($AW63,$D$6:$AU$87,41,FALSE)</f>
        <v>55</v>
      </c>
      <c r="BS63" s="132">
        <f>VLOOKUP($AW63,$D$6:$AU$87,43,FALSE)</f>
        <v>15</v>
      </c>
      <c r="BT63" s="132">
        <f>VLOOKUP($AW63,$D$6:$AU$87,5,FALSE)</f>
        <v>4145</v>
      </c>
      <c r="BU63" s="116">
        <f t="shared" si="15"/>
        <v>4120</v>
      </c>
      <c r="CL63" s="167"/>
      <c r="CM63" s="167"/>
      <c r="CN63" s="167"/>
      <c r="CP63" s="132"/>
      <c r="CQ63" s="169"/>
      <c r="CR63" s="170"/>
      <c r="CS63" s="170"/>
      <c r="CT63" s="170"/>
      <c r="CU63" s="170"/>
      <c r="CV63" s="170"/>
      <c r="CW63" s="170"/>
      <c r="CX63" s="170"/>
      <c r="CY63" s="170"/>
      <c r="CZ63" s="170"/>
      <c r="DA63" s="170"/>
      <c r="DB63" s="170"/>
      <c r="DC63" s="170"/>
      <c r="DD63" s="170"/>
      <c r="DE63" s="170"/>
      <c r="DF63" s="170"/>
      <c r="DG63" s="170"/>
      <c r="DH63" s="170"/>
      <c r="DI63" s="170"/>
      <c r="DJ63" s="170"/>
    </row>
    <row r="64" spans="1:114" ht="15" thickBot="1">
      <c r="A64" s="116">
        <v>5901040</v>
      </c>
      <c r="B64" s="116" t="s">
        <v>45</v>
      </c>
      <c r="C64" s="116" t="s">
        <v>295</v>
      </c>
      <c r="D64" s="151" t="s">
        <v>45</v>
      </c>
      <c r="E64" s="174">
        <f>VLOOKUP($A64,'[2]~Pop Trunc'!$A$2:$AX$60,'[2]~Pop Trunc'!C$2,FALSE)</f>
        <v>47.5</v>
      </c>
      <c r="F64" s="174">
        <f>VLOOKUP($A64,'[2]~Pop Trunc'!$A$2:$AX$60,'[2]~Pop Trunc'!D$2,FALSE)</f>
        <v>47.2</v>
      </c>
      <c r="G64" s="152"/>
      <c r="H64" s="152">
        <f>VLOOKUP($A64,'[2]~Pop Trunc'!$A$2:$AX$60,'[2]~Pop Trunc'!E$2,FALSE)</f>
        <v>385</v>
      </c>
      <c r="I64" s="152">
        <f>VLOOKUP($A64,'[2]~Pop Trunc'!$A$2:$AX$60,'[2]~Pop Trunc'!F$2,FALSE)</f>
        <v>390</v>
      </c>
      <c r="J64" s="216">
        <f>VLOOKUP($A64,'[2]~Pop Trunc'!$A$2:$AX$60,'[2]~Pop Trunc'!G$2,FALSE)</f>
        <v>15</v>
      </c>
      <c r="K64" s="216">
        <f>VLOOKUP($A64,'[2]~Pop Trunc'!$A$2:$AX$60,'[2]~Pop Trunc'!H$2,FALSE)</f>
        <v>20</v>
      </c>
      <c r="L64" s="216">
        <f>VLOOKUP($A64,'[2]~Pop Trunc'!$A$2:$AX$60,'[2]~Pop Trunc'!I$2,FALSE)</f>
        <v>15</v>
      </c>
      <c r="M64" s="216">
        <f>VLOOKUP($A64,'[2]~Pop Trunc'!$A$2:$AX$60,'[2]~Pop Trunc'!J$2,FALSE)</f>
        <v>20</v>
      </c>
      <c r="N64" s="216">
        <f>VLOOKUP($A64,'[2]~Pop Trunc'!$A$2:$AX$60,'[2]~Pop Trunc'!K$2,FALSE)</f>
        <v>20</v>
      </c>
      <c r="O64" s="216">
        <f>VLOOKUP($A64,'[2]~Pop Trunc'!$A$2:$AX$60,'[2]~Pop Trunc'!L$2,FALSE)</f>
        <v>20</v>
      </c>
      <c r="P64" s="225">
        <f>VLOOKUP($A64,'[2]~Pop Trunc'!$A$2:$AX$60,'[2]~Pop Trunc'!M$2,FALSE)</f>
        <v>25</v>
      </c>
      <c r="Q64" s="225">
        <f>VLOOKUP($A64,'[2]~Pop Trunc'!$A$2:$AX$60,'[2]~Pop Trunc'!N$2,FALSE)</f>
        <v>20</v>
      </c>
      <c r="R64" s="225">
        <f>VLOOKUP($A64,'[2]~Pop Trunc'!$A$2:$AX$60,'[2]~Pop Trunc'!O$2,FALSE)</f>
        <v>20</v>
      </c>
      <c r="S64" s="225">
        <f>VLOOKUP($A64,'[2]~Pop Trunc'!$A$2:$AX$60,'[2]~Pop Trunc'!P$2,FALSE)</f>
        <v>20</v>
      </c>
      <c r="T64" s="225">
        <f>VLOOKUP($A64,'[2]~Pop Trunc'!$A$2:$AX$60,'[2]~Pop Trunc'!Q$2,FALSE)</f>
        <v>25</v>
      </c>
      <c r="U64" s="225">
        <f>VLOOKUP($A64,'[2]~Pop Trunc'!$A$2:$AX$60,'[2]~Pop Trunc'!R$2,FALSE)</f>
        <v>25</v>
      </c>
      <c r="V64" s="225">
        <f>VLOOKUP($A64,'[2]~Pop Trunc'!$A$2:$AX$60,'[2]~Pop Trunc'!S$2,FALSE)</f>
        <v>20</v>
      </c>
      <c r="W64" s="225">
        <f>VLOOKUP($A64,'[2]~Pop Trunc'!$A$2:$AX$60,'[2]~Pop Trunc'!T$2,FALSE)</f>
        <v>20</v>
      </c>
      <c r="X64" s="225">
        <f>VLOOKUP($A64,'[2]~Pop Trunc'!$A$2:$AX$60,'[2]~Pop Trunc'!U$2,FALSE)</f>
        <v>15</v>
      </c>
      <c r="Y64" s="225">
        <f>VLOOKUP($A64,'[2]~Pop Trunc'!$A$2:$AX$60,'[2]~Pop Trunc'!V$2,FALSE)</f>
        <v>20</v>
      </c>
      <c r="Z64" s="225">
        <f>VLOOKUP($A64,'[2]~Pop Trunc'!$A$2:$AX$60,'[2]~Pop Trunc'!W$2,FALSE)</f>
        <v>30</v>
      </c>
      <c r="AA64" s="225">
        <f>VLOOKUP($A64,'[2]~Pop Trunc'!$A$2:$AX$60,'[2]~Pop Trunc'!X$2,FALSE)</f>
        <v>20</v>
      </c>
      <c r="AB64" s="225">
        <f>VLOOKUP($A64,'[2]~Pop Trunc'!$A$2:$AX$60,'[2]~Pop Trunc'!Y$2,FALSE)</f>
        <v>35</v>
      </c>
      <c r="AC64" s="225">
        <f>VLOOKUP($A64,'[2]~Pop Trunc'!$A$2:$AX$60,'[2]~Pop Trunc'!Z$2,FALSE)</f>
        <v>35</v>
      </c>
      <c r="AD64" s="225">
        <f>VLOOKUP($A64,'[2]~Pop Trunc'!$A$2:$AX$60,'[2]~Pop Trunc'!AA$2,FALSE)</f>
        <v>35</v>
      </c>
      <c r="AE64" s="225">
        <f>VLOOKUP($A64,'[2]~Pop Trunc'!$A$2:$AX$60,'[2]~Pop Trunc'!AB$2,FALSE)</f>
        <v>35</v>
      </c>
      <c r="AF64" s="225">
        <f>VLOOKUP($A64,'[2]~Pop Trunc'!$A$2:$AX$60,'[2]~Pop Trunc'!AC$2,FALSE)</f>
        <v>45</v>
      </c>
      <c r="AG64" s="225">
        <f>VLOOKUP($A64,'[2]~Pop Trunc'!$A$2:$AX$60,'[2]~Pop Trunc'!AD$2,FALSE)</f>
        <v>45</v>
      </c>
      <c r="AH64" s="225">
        <f>VLOOKUP($A64,'[2]~Pop Trunc'!$A$2:$AX$60,'[2]~Pop Trunc'!AE$2,FALSE)</f>
        <v>30</v>
      </c>
      <c r="AI64" s="225">
        <f>VLOOKUP($A64,'[2]~Pop Trunc'!$A$2:$AX$60,'[2]~Pop Trunc'!AF$2,FALSE)</f>
        <v>35</v>
      </c>
      <c r="AJ64" s="233">
        <f>VLOOKUP($A64,'[2]~Pop Trunc'!$A$2:$AX$60,'[2]~Pop Trunc'!AG$2,FALSE)</f>
        <v>20</v>
      </c>
      <c r="AK64" s="233">
        <f>VLOOKUP($A64,'[2]~Pop Trunc'!$A$2:$AX$60,'[2]~Pop Trunc'!AH$2,FALSE)</f>
        <v>20</v>
      </c>
      <c r="AL64" s="233">
        <f>VLOOKUP($A64,'[2]~Pop Trunc'!$A$2:$AX$60,'[2]~Pop Trunc'!AI$2,FALSE)</f>
        <v>15</v>
      </c>
      <c r="AM64" s="233">
        <f>VLOOKUP($A64,'[2]~Pop Trunc'!$A$2:$AX$60,'[2]~Pop Trunc'!AJ$2,FALSE)</f>
        <v>15</v>
      </c>
      <c r="AN64" s="233">
        <f>VLOOKUP($A64,'[2]~Pop Trunc'!$A$2:$AX$60,'[2]~Pop Trunc'!AK$2,FALSE)</f>
        <v>10</v>
      </c>
      <c r="AO64" s="233">
        <f>VLOOKUP($A64,'[2]~Pop Trunc'!$A$2:$AX$60,'[2]~Pop Trunc'!AL$2,FALSE)</f>
        <v>10</v>
      </c>
      <c r="AP64" s="233">
        <f>VLOOKUP($A64,'[2]~Pop Trunc'!$A$2:$AX$60,'[2]~Pop Trunc'!AM$2,FALSE)</f>
        <v>10</v>
      </c>
      <c r="AQ64" s="233">
        <f>VLOOKUP($A64,'[2]~Pop Trunc'!$A$2:$AX$60,'[2]~Pop Trunc'!AN$2,FALSE)</f>
        <v>5</v>
      </c>
      <c r="AR64" s="233">
        <f>VLOOKUP($A64,'[2]~Pop Trunc'!$A$2:$AX$60,'[2]~Pop Trunc'!AO$2,FALSE)</f>
        <v>0</v>
      </c>
      <c r="AS64" s="233">
        <f>VLOOKUP($A64,'[2]~Pop Trunc'!$A$2:$AX$60,'[2]~Pop Trunc'!AP$2,FALSE)</f>
        <v>5</v>
      </c>
      <c r="AT64" s="233">
        <f>VLOOKUP($A64,'[2]~Pop Trunc'!$A$2:$AX$60,'[2]~Pop Trunc'!AQ$2,FALSE)</f>
        <v>0</v>
      </c>
      <c r="AU64" s="233">
        <f>VLOOKUP($A64,'[2]~Pop Trunc'!$A$2:$AX$60,'[2]~Pop Trunc'!AR$2,FALSE)</f>
        <v>0</v>
      </c>
      <c r="AW64" s="171" t="s">
        <v>20</v>
      </c>
      <c r="AX64" s="116">
        <v>2011</v>
      </c>
      <c r="AY64" s="116" t="s">
        <v>338</v>
      </c>
      <c r="BA64" s="132">
        <f>VLOOKUP($AW64,$D$6:$AU$87,6,FALSE)</f>
        <v>6830</v>
      </c>
      <c r="BB64" s="132">
        <f>VLOOKUP($AW64,$D$6:$AU$87,8,FALSE)</f>
        <v>320</v>
      </c>
      <c r="BC64" s="132">
        <f>VLOOKUP($AW64,$D$6:$AU$87,10,FALSE)</f>
        <v>330</v>
      </c>
      <c r="BD64" s="132">
        <f>VLOOKUP($AW64,$D$6:$AU$87,12,FALSE)</f>
        <v>325</v>
      </c>
      <c r="BE64" s="132">
        <f>VLOOKUP($AW64,$D$6:$AU$87,14,FALSE)</f>
        <v>335</v>
      </c>
      <c r="BF64" s="132">
        <f>VLOOKUP($AW64,$D$6:$AU$87,16,FALSE)</f>
        <v>260</v>
      </c>
      <c r="BG64" s="132">
        <f>VLOOKUP($AW64,$D$6:$AU$87,18,FALSE)</f>
        <v>250</v>
      </c>
      <c r="BH64" s="132">
        <f>VLOOKUP($AW64,$D$6:$AU$87,20,FALSE)</f>
        <v>240</v>
      </c>
      <c r="BI64" s="132">
        <f>VLOOKUP($AW64,$D$6:$AU$87,22,FALSE)</f>
        <v>270</v>
      </c>
      <c r="BJ64" s="132">
        <f>VLOOKUP($AW64,$D$6:$AU$87,24,FALSE)</f>
        <v>305</v>
      </c>
      <c r="BK64" s="132">
        <f>VLOOKUP($AW64,$D$6:$AU$87,26,FALSE)</f>
        <v>465</v>
      </c>
      <c r="BL64" s="132">
        <f>VLOOKUP($AW64,$D$6:$AU$87,28,FALSE)</f>
        <v>540</v>
      </c>
      <c r="BM64" s="132">
        <f>VLOOKUP($AW64,$D$6:$AU$87,30,FALSE)</f>
        <v>635</v>
      </c>
      <c r="BN64" s="132">
        <f>VLOOKUP($AW64,$D$6:$AU$87,32,FALSE)</f>
        <v>715</v>
      </c>
      <c r="BO64" s="132">
        <f>VLOOKUP($AW64,$D$6:$AU$87,34,FALSE)</f>
        <v>545</v>
      </c>
      <c r="BP64" s="132">
        <f>VLOOKUP($AW64,$D$6:$AU$87,36,FALSE)</f>
        <v>420</v>
      </c>
      <c r="BQ64" s="132">
        <f>VLOOKUP($AW64,$D$6:$AU$87,38,FALSE)</f>
        <v>350</v>
      </c>
      <c r="BR64" s="132">
        <f>VLOOKUP($AW64,$D$6:$AU$87,40,FALSE)</f>
        <v>235</v>
      </c>
      <c r="BS64" s="132">
        <f>VLOOKUP($AW64,$D$6:$AU$87,42,FALSE)</f>
        <v>180</v>
      </c>
      <c r="BT64" s="132">
        <f>VLOOKUP($AW64,$D$6:$AU$87,4,FALSE)</f>
        <v>48.819999999999993</v>
      </c>
      <c r="BU64" s="116">
        <f>SUM(BA64:BS64)</f>
        <v>13550</v>
      </c>
      <c r="CL64" s="116" t="s">
        <v>40</v>
      </c>
      <c r="CM64" s="116">
        <v>2006</v>
      </c>
      <c r="CN64" s="116" t="s">
        <v>343</v>
      </c>
      <c r="CO64" s="116">
        <v>22</v>
      </c>
      <c r="CP64" s="132">
        <v>129</v>
      </c>
      <c r="CQ64" s="132">
        <f>CO64+CP64</f>
        <v>151</v>
      </c>
      <c r="CR64" s="116">
        <v>191</v>
      </c>
      <c r="CS64" s="116">
        <v>205</v>
      </c>
      <c r="CT64" s="116">
        <v>241</v>
      </c>
      <c r="CU64" s="116">
        <v>174</v>
      </c>
      <c r="CV64" s="116">
        <v>195</v>
      </c>
      <c r="CW64" s="116">
        <v>233</v>
      </c>
      <c r="CX64" s="116">
        <v>261</v>
      </c>
      <c r="CY64" s="116">
        <v>323</v>
      </c>
      <c r="CZ64" s="116">
        <v>360</v>
      </c>
      <c r="DA64" s="116">
        <v>373</v>
      </c>
      <c r="DB64" s="116">
        <v>360</v>
      </c>
      <c r="DC64" s="116">
        <v>277</v>
      </c>
      <c r="DD64" s="116">
        <v>230</v>
      </c>
      <c r="DE64" s="116">
        <v>150</v>
      </c>
      <c r="DF64" s="116">
        <v>158</v>
      </c>
      <c r="DG64" s="116">
        <v>146</v>
      </c>
      <c r="DH64" s="116">
        <v>83</v>
      </c>
      <c r="DI64" s="116">
        <v>53</v>
      </c>
      <c r="DJ64" s="116">
        <f>SUM(CQ64:DI64)</f>
        <v>4164</v>
      </c>
    </row>
    <row r="65" spans="1:114" ht="15" thickBot="1">
      <c r="A65" s="116">
        <v>5901048</v>
      </c>
      <c r="B65" s="116" t="s">
        <v>356</v>
      </c>
      <c r="C65" s="116" t="s">
        <v>289</v>
      </c>
      <c r="D65" s="151" t="s">
        <v>356</v>
      </c>
      <c r="E65" s="174">
        <f>VLOOKUP($A65,'[2]~Pop Trunc'!$A$2:$AX$60,'[2]~Pop Trunc'!C$2,FALSE)</f>
        <v>49.2</v>
      </c>
      <c r="F65" s="174">
        <f>VLOOKUP($A65,'[2]~Pop Trunc'!$A$2:$AX$60,'[2]~Pop Trunc'!D$2,FALSE)</f>
        <v>48.3</v>
      </c>
      <c r="G65" s="152"/>
      <c r="H65" s="152">
        <f>VLOOKUP($A65,'[2]~Pop Trunc'!$A$2:$AX$60,'[2]~Pop Trunc'!E$2,FALSE)</f>
        <v>740</v>
      </c>
      <c r="I65" s="152">
        <f>VLOOKUP($A65,'[2]~Pop Trunc'!$A$2:$AX$60,'[2]~Pop Trunc'!F$2,FALSE)</f>
        <v>675</v>
      </c>
      <c r="J65" s="216">
        <f>VLOOKUP($A65,'[2]~Pop Trunc'!$A$2:$AX$60,'[2]~Pop Trunc'!G$2,FALSE)</f>
        <v>40</v>
      </c>
      <c r="K65" s="216">
        <f>VLOOKUP($A65,'[2]~Pop Trunc'!$A$2:$AX$60,'[2]~Pop Trunc'!H$2,FALSE)</f>
        <v>30</v>
      </c>
      <c r="L65" s="216">
        <f>VLOOKUP($A65,'[2]~Pop Trunc'!$A$2:$AX$60,'[2]~Pop Trunc'!I$2,FALSE)</f>
        <v>40</v>
      </c>
      <c r="M65" s="216">
        <f>VLOOKUP($A65,'[2]~Pop Trunc'!$A$2:$AX$60,'[2]~Pop Trunc'!J$2,FALSE)</f>
        <v>25</v>
      </c>
      <c r="N65" s="216">
        <f>VLOOKUP($A65,'[2]~Pop Trunc'!$A$2:$AX$60,'[2]~Pop Trunc'!K$2,FALSE)</f>
        <v>35</v>
      </c>
      <c r="O65" s="216">
        <f>VLOOKUP($A65,'[2]~Pop Trunc'!$A$2:$AX$60,'[2]~Pop Trunc'!L$2,FALSE)</f>
        <v>40</v>
      </c>
      <c r="P65" s="225">
        <f>VLOOKUP($A65,'[2]~Pop Trunc'!$A$2:$AX$60,'[2]~Pop Trunc'!M$2,FALSE)</f>
        <v>30</v>
      </c>
      <c r="Q65" s="225">
        <f>VLOOKUP($A65,'[2]~Pop Trunc'!$A$2:$AX$60,'[2]~Pop Trunc'!N$2,FALSE)</f>
        <v>40</v>
      </c>
      <c r="R65" s="225">
        <f>VLOOKUP($A65,'[2]~Pop Trunc'!$A$2:$AX$60,'[2]~Pop Trunc'!O$2,FALSE)</f>
        <v>15</v>
      </c>
      <c r="S65" s="225">
        <f>VLOOKUP($A65,'[2]~Pop Trunc'!$A$2:$AX$60,'[2]~Pop Trunc'!P$2,FALSE)</f>
        <v>15</v>
      </c>
      <c r="T65" s="225">
        <f>VLOOKUP($A65,'[2]~Pop Trunc'!$A$2:$AX$60,'[2]~Pop Trunc'!Q$2,FALSE)</f>
        <v>45</v>
      </c>
      <c r="U65" s="225">
        <f>VLOOKUP($A65,'[2]~Pop Trunc'!$A$2:$AX$60,'[2]~Pop Trunc'!R$2,FALSE)</f>
        <v>35</v>
      </c>
      <c r="V65" s="225">
        <f>VLOOKUP($A65,'[2]~Pop Trunc'!$A$2:$AX$60,'[2]~Pop Trunc'!S$2,FALSE)</f>
        <v>30</v>
      </c>
      <c r="W65" s="225">
        <f>VLOOKUP($A65,'[2]~Pop Trunc'!$A$2:$AX$60,'[2]~Pop Trunc'!T$2,FALSE)</f>
        <v>30</v>
      </c>
      <c r="X65" s="225">
        <f>VLOOKUP($A65,'[2]~Pop Trunc'!$A$2:$AX$60,'[2]~Pop Trunc'!U$2,FALSE)</f>
        <v>25</v>
      </c>
      <c r="Y65" s="225">
        <f>VLOOKUP($A65,'[2]~Pop Trunc'!$A$2:$AX$60,'[2]~Pop Trunc'!V$2,FALSE)</f>
        <v>40</v>
      </c>
      <c r="Z65" s="225">
        <f>VLOOKUP($A65,'[2]~Pop Trunc'!$A$2:$AX$60,'[2]~Pop Trunc'!W$2,FALSE)</f>
        <v>50</v>
      </c>
      <c r="AA65" s="225">
        <f>VLOOKUP($A65,'[2]~Pop Trunc'!$A$2:$AX$60,'[2]~Pop Trunc'!X$2,FALSE)</f>
        <v>40</v>
      </c>
      <c r="AB65" s="225">
        <f>VLOOKUP($A65,'[2]~Pop Trunc'!$A$2:$AX$60,'[2]~Pop Trunc'!Y$2,FALSE)</f>
        <v>70</v>
      </c>
      <c r="AC65" s="225">
        <f>VLOOKUP($A65,'[2]~Pop Trunc'!$A$2:$AX$60,'[2]~Pop Trunc'!Z$2,FALSE)</f>
        <v>70</v>
      </c>
      <c r="AD65" s="225">
        <f>VLOOKUP($A65,'[2]~Pop Trunc'!$A$2:$AX$60,'[2]~Pop Trunc'!AA$2,FALSE)</f>
        <v>90</v>
      </c>
      <c r="AE65" s="225">
        <f>VLOOKUP($A65,'[2]~Pop Trunc'!$A$2:$AX$60,'[2]~Pop Trunc'!AB$2,FALSE)</f>
        <v>75</v>
      </c>
      <c r="AF65" s="225">
        <f>VLOOKUP($A65,'[2]~Pop Trunc'!$A$2:$AX$60,'[2]~Pop Trunc'!AC$2,FALSE)</f>
        <v>85</v>
      </c>
      <c r="AG65" s="225">
        <f>VLOOKUP($A65,'[2]~Pop Trunc'!$A$2:$AX$60,'[2]~Pop Trunc'!AD$2,FALSE)</f>
        <v>70</v>
      </c>
      <c r="AH65" s="225">
        <f>VLOOKUP($A65,'[2]~Pop Trunc'!$A$2:$AX$60,'[2]~Pop Trunc'!AE$2,FALSE)</f>
        <v>65</v>
      </c>
      <c r="AI65" s="225">
        <f>VLOOKUP($A65,'[2]~Pop Trunc'!$A$2:$AX$60,'[2]~Pop Trunc'!AF$2,FALSE)</f>
        <v>65</v>
      </c>
      <c r="AJ65" s="233">
        <f>VLOOKUP($A65,'[2]~Pop Trunc'!$A$2:$AX$60,'[2]~Pop Trunc'!AG$2,FALSE)</f>
        <v>40</v>
      </c>
      <c r="AK65" s="233">
        <f>VLOOKUP($A65,'[2]~Pop Trunc'!$A$2:$AX$60,'[2]~Pop Trunc'!AH$2,FALSE)</f>
        <v>30</v>
      </c>
      <c r="AL65" s="233">
        <f>VLOOKUP($A65,'[2]~Pop Trunc'!$A$2:$AX$60,'[2]~Pop Trunc'!AI$2,FALSE)</f>
        <v>35</v>
      </c>
      <c r="AM65" s="233">
        <f>VLOOKUP($A65,'[2]~Pop Trunc'!$A$2:$AX$60,'[2]~Pop Trunc'!AJ$2,FALSE)</f>
        <v>30</v>
      </c>
      <c r="AN65" s="233">
        <f>VLOOKUP($A65,'[2]~Pop Trunc'!$A$2:$AX$60,'[2]~Pop Trunc'!AK$2,FALSE)</f>
        <v>15</v>
      </c>
      <c r="AO65" s="233">
        <f>VLOOKUP($A65,'[2]~Pop Trunc'!$A$2:$AX$60,'[2]~Pop Trunc'!AL$2,FALSE)</f>
        <v>15</v>
      </c>
      <c r="AP65" s="233">
        <f>VLOOKUP($A65,'[2]~Pop Trunc'!$A$2:$AX$60,'[2]~Pop Trunc'!AM$2,FALSE)</f>
        <v>15</v>
      </c>
      <c r="AQ65" s="233">
        <f>VLOOKUP($A65,'[2]~Pop Trunc'!$A$2:$AX$60,'[2]~Pop Trunc'!AN$2,FALSE)</f>
        <v>10</v>
      </c>
      <c r="AR65" s="233">
        <f>VLOOKUP($A65,'[2]~Pop Trunc'!$A$2:$AX$60,'[2]~Pop Trunc'!AO$2,FALSE)</f>
        <v>10</v>
      </c>
      <c r="AS65" s="233">
        <f>VLOOKUP($A65,'[2]~Pop Trunc'!$A$2:$AX$60,'[2]~Pop Trunc'!AP$2,FALSE)</f>
        <v>5</v>
      </c>
      <c r="AT65" s="233">
        <f>VLOOKUP($A65,'[2]~Pop Trunc'!$A$2:$AX$60,'[2]~Pop Trunc'!AQ$2,FALSE)</f>
        <v>0</v>
      </c>
      <c r="AU65" s="233">
        <f>VLOOKUP($A65,'[2]~Pop Trunc'!$A$2:$AX$60,'[2]~Pop Trunc'!AR$2,FALSE)</f>
        <v>5</v>
      </c>
      <c r="AW65" s="171" t="s">
        <v>21</v>
      </c>
      <c r="AX65" s="116">
        <v>2011</v>
      </c>
      <c r="AY65" s="116" t="s">
        <v>338</v>
      </c>
      <c r="BA65" s="132">
        <f>VLOOKUP($AW65,$D$6:$AU$87,6,FALSE)</f>
        <v>4135</v>
      </c>
      <c r="BB65" s="132">
        <f>VLOOKUP($AW65,$D$6:$AU$87,8,FALSE)</f>
        <v>215</v>
      </c>
      <c r="BC65" s="132">
        <f>VLOOKUP($AW65,$D$6:$AU$87,10,FALSE)</f>
        <v>170</v>
      </c>
      <c r="BD65" s="132">
        <f>VLOOKUP($AW65,$D$6:$AU$87,12,FALSE)</f>
        <v>185</v>
      </c>
      <c r="BE65" s="132">
        <f>VLOOKUP($AW65,$D$6:$AU$87,14,FALSE)</f>
        <v>190</v>
      </c>
      <c r="BF65" s="132">
        <f>VLOOKUP($AW65,$D$6:$AU$87,16,FALSE)</f>
        <v>175</v>
      </c>
      <c r="BG65" s="132">
        <f>VLOOKUP($AW65,$D$6:$AU$87,18,FALSE)</f>
        <v>195</v>
      </c>
      <c r="BH65" s="132">
        <f>VLOOKUP($AW65,$D$6:$AU$87,20,FALSE)</f>
        <v>225</v>
      </c>
      <c r="BI65" s="132">
        <f>VLOOKUP($AW65,$D$6:$AU$87,22,FALSE)</f>
        <v>260</v>
      </c>
      <c r="BJ65" s="132">
        <f>VLOOKUP($AW65,$D$6:$AU$87,24,FALSE)</f>
        <v>265</v>
      </c>
      <c r="BK65" s="132">
        <f>VLOOKUP($AW65,$D$6:$AU$87,26,FALSE)</f>
        <v>305</v>
      </c>
      <c r="BL65" s="132">
        <f>VLOOKUP($AW65,$D$6:$AU$87,28,FALSE)</f>
        <v>350</v>
      </c>
      <c r="BM65" s="132">
        <f>VLOOKUP($AW65,$D$6:$AU$87,30,FALSE)</f>
        <v>355</v>
      </c>
      <c r="BN65" s="132">
        <f>VLOOKUP($AW65,$D$6:$AU$87,32,FALSE)</f>
        <v>335</v>
      </c>
      <c r="BO65" s="132">
        <f>VLOOKUP($AW65,$D$6:$AU$87,34,FALSE)</f>
        <v>260</v>
      </c>
      <c r="BP65" s="132">
        <f>VLOOKUP($AW65,$D$6:$AU$87,36,FALSE)</f>
        <v>195</v>
      </c>
      <c r="BQ65" s="132">
        <f>VLOOKUP($AW65,$D$6:$AU$87,38,FALSE)</f>
        <v>145</v>
      </c>
      <c r="BR65" s="132">
        <f>VLOOKUP($AW65,$D$6:$AU$87,40,FALSE)</f>
        <v>130</v>
      </c>
      <c r="BS65" s="132">
        <f>VLOOKUP($AW65,$D$6:$AU$87,42,FALSE)</f>
        <v>105</v>
      </c>
      <c r="BT65" s="132">
        <f>VLOOKUP($AW65,$D$6:$AU$87,4,FALSE)</f>
        <v>49.3</v>
      </c>
      <c r="BU65" s="116">
        <f>SUM(BA65:BS65)</f>
        <v>8195</v>
      </c>
      <c r="CL65" s="167" t="str">
        <f>CL64</f>
        <v>Kimberley</v>
      </c>
      <c r="CM65" s="167">
        <f>CM64</f>
        <v>2006</v>
      </c>
      <c r="CN65" s="167" t="str">
        <f>CN64</f>
        <v>F</v>
      </c>
      <c r="CP65" s="132"/>
      <c r="CQ65" s="169">
        <f t="shared" ref="CQ65:DI65" si="37">CQ64/$AD64*100</f>
        <v>431.42857142857139</v>
      </c>
      <c r="CR65" s="170">
        <f t="shared" si="37"/>
        <v>545.71428571428578</v>
      </c>
      <c r="CS65" s="170">
        <f t="shared" si="37"/>
        <v>585.71428571428567</v>
      </c>
      <c r="CT65" s="170">
        <f t="shared" si="37"/>
        <v>688.57142857142867</v>
      </c>
      <c r="CU65" s="170">
        <f t="shared" si="37"/>
        <v>497.14285714285717</v>
      </c>
      <c r="CV65" s="170">
        <f t="shared" si="37"/>
        <v>557.14285714285711</v>
      </c>
      <c r="CW65" s="170">
        <f t="shared" si="37"/>
        <v>665.71428571428578</v>
      </c>
      <c r="CX65" s="170">
        <f t="shared" si="37"/>
        <v>745.71428571428578</v>
      </c>
      <c r="CY65" s="170">
        <f t="shared" si="37"/>
        <v>922.85714285714278</v>
      </c>
      <c r="CZ65" s="170">
        <f t="shared" si="37"/>
        <v>1028.5714285714287</v>
      </c>
      <c r="DA65" s="170">
        <f t="shared" si="37"/>
        <v>1065.7142857142856</v>
      </c>
      <c r="DB65" s="170">
        <f t="shared" si="37"/>
        <v>1028.5714285714287</v>
      </c>
      <c r="DC65" s="170">
        <f t="shared" si="37"/>
        <v>791.42857142857144</v>
      </c>
      <c r="DD65" s="170">
        <f t="shared" si="37"/>
        <v>657.14285714285711</v>
      </c>
      <c r="DE65" s="170">
        <f t="shared" si="37"/>
        <v>428.57142857142856</v>
      </c>
      <c r="DF65" s="170">
        <f t="shared" si="37"/>
        <v>451.42857142857144</v>
      </c>
      <c r="DG65" s="170">
        <f t="shared" si="37"/>
        <v>417.14285714285717</v>
      </c>
      <c r="DH65" s="170">
        <f t="shared" si="37"/>
        <v>237.14285714285714</v>
      </c>
      <c r="DI65" s="170">
        <f t="shared" si="37"/>
        <v>151.42857142857142</v>
      </c>
      <c r="DJ65" s="170">
        <f>SUM(CQ65:DI65)</f>
        <v>11897.142857142855</v>
      </c>
    </row>
    <row r="66" spans="1:114" s="133" customFormat="1" ht="15" thickBot="1">
      <c r="D66" s="153" t="s">
        <v>615</v>
      </c>
      <c r="E66" s="154">
        <f>AVERAGE(E64:E65)</f>
        <v>48.35</v>
      </c>
      <c r="F66" s="154">
        <f>AVERAGE(F64:F65)</f>
        <v>47.75</v>
      </c>
      <c r="G66" s="154">
        <f>AVERAGE(E66:F66)</f>
        <v>48.05</v>
      </c>
      <c r="H66" s="155">
        <f t="shared" ref="H66:AU66" si="38">SUM(H64:H65)</f>
        <v>1125</v>
      </c>
      <c r="I66" s="155">
        <f t="shared" si="38"/>
        <v>1065</v>
      </c>
      <c r="J66" s="217">
        <f t="shared" si="38"/>
        <v>55</v>
      </c>
      <c r="K66" s="217">
        <f t="shared" si="38"/>
        <v>50</v>
      </c>
      <c r="L66" s="217">
        <f t="shared" si="38"/>
        <v>55</v>
      </c>
      <c r="M66" s="217">
        <f t="shared" si="38"/>
        <v>45</v>
      </c>
      <c r="N66" s="217">
        <f t="shared" si="38"/>
        <v>55</v>
      </c>
      <c r="O66" s="217">
        <f t="shared" si="38"/>
        <v>60</v>
      </c>
      <c r="P66" s="226">
        <f t="shared" si="38"/>
        <v>55</v>
      </c>
      <c r="Q66" s="226">
        <f t="shared" si="38"/>
        <v>60</v>
      </c>
      <c r="R66" s="226">
        <f t="shared" si="38"/>
        <v>35</v>
      </c>
      <c r="S66" s="226">
        <f t="shared" si="38"/>
        <v>35</v>
      </c>
      <c r="T66" s="226">
        <f t="shared" si="38"/>
        <v>70</v>
      </c>
      <c r="U66" s="226">
        <f t="shared" si="38"/>
        <v>60</v>
      </c>
      <c r="V66" s="226">
        <f t="shared" si="38"/>
        <v>50</v>
      </c>
      <c r="W66" s="226">
        <f t="shared" si="38"/>
        <v>50</v>
      </c>
      <c r="X66" s="226">
        <f t="shared" si="38"/>
        <v>40</v>
      </c>
      <c r="Y66" s="226">
        <f t="shared" si="38"/>
        <v>60</v>
      </c>
      <c r="Z66" s="226">
        <f t="shared" si="38"/>
        <v>80</v>
      </c>
      <c r="AA66" s="226">
        <f t="shared" si="38"/>
        <v>60</v>
      </c>
      <c r="AB66" s="226">
        <f t="shared" si="38"/>
        <v>105</v>
      </c>
      <c r="AC66" s="226">
        <f t="shared" si="38"/>
        <v>105</v>
      </c>
      <c r="AD66" s="226">
        <f t="shared" si="38"/>
        <v>125</v>
      </c>
      <c r="AE66" s="226">
        <f t="shared" si="38"/>
        <v>110</v>
      </c>
      <c r="AF66" s="226">
        <f t="shared" si="38"/>
        <v>130</v>
      </c>
      <c r="AG66" s="226">
        <f t="shared" si="38"/>
        <v>115</v>
      </c>
      <c r="AH66" s="226">
        <f t="shared" si="38"/>
        <v>95</v>
      </c>
      <c r="AI66" s="226">
        <f t="shared" si="38"/>
        <v>100</v>
      </c>
      <c r="AJ66" s="234">
        <f t="shared" si="38"/>
        <v>60</v>
      </c>
      <c r="AK66" s="234">
        <f t="shared" si="38"/>
        <v>50</v>
      </c>
      <c r="AL66" s="234">
        <f t="shared" si="38"/>
        <v>50</v>
      </c>
      <c r="AM66" s="234">
        <f t="shared" si="38"/>
        <v>45</v>
      </c>
      <c r="AN66" s="234">
        <f t="shared" si="38"/>
        <v>25</v>
      </c>
      <c r="AO66" s="234">
        <f t="shared" si="38"/>
        <v>25</v>
      </c>
      <c r="AP66" s="234">
        <f t="shared" si="38"/>
        <v>25</v>
      </c>
      <c r="AQ66" s="234">
        <f t="shared" si="38"/>
        <v>15</v>
      </c>
      <c r="AR66" s="234">
        <f t="shared" si="38"/>
        <v>10</v>
      </c>
      <c r="AS66" s="234">
        <f t="shared" si="38"/>
        <v>10</v>
      </c>
      <c r="AT66" s="234">
        <f t="shared" si="38"/>
        <v>0</v>
      </c>
      <c r="AU66" s="235">
        <f t="shared" si="38"/>
        <v>5</v>
      </c>
      <c r="AW66" s="175"/>
      <c r="BA66" s="134"/>
      <c r="BB66" s="134"/>
      <c r="BC66" s="134"/>
      <c r="BD66" s="134"/>
      <c r="BE66" s="134"/>
      <c r="BF66" s="134"/>
      <c r="BG66" s="134"/>
      <c r="BH66" s="134"/>
      <c r="BI66" s="134"/>
      <c r="BJ66" s="134"/>
      <c r="BK66" s="134"/>
      <c r="BL66" s="134"/>
      <c r="BM66" s="134"/>
      <c r="BN66" s="134"/>
      <c r="BO66" s="134"/>
      <c r="BP66" s="134"/>
      <c r="BQ66" s="134"/>
      <c r="BR66" s="134"/>
      <c r="BS66" s="134"/>
      <c r="BT66" s="134"/>
      <c r="BW66" s="139"/>
      <c r="BX66" s="139"/>
      <c r="BY66" s="139"/>
      <c r="BZ66" s="139"/>
      <c r="CA66" s="139"/>
      <c r="CB66" s="139"/>
      <c r="CC66" s="139"/>
      <c r="CD66" s="139"/>
      <c r="CP66" s="134"/>
      <c r="CQ66" s="134"/>
    </row>
    <row r="67" spans="1:114" s="179" customFormat="1" ht="18.600000000000001" customHeight="1" thickBot="1">
      <c r="D67" s="180" t="s">
        <v>648</v>
      </c>
      <c r="E67" s="181"/>
      <c r="F67" s="181"/>
      <c r="G67" s="182">
        <f>(G58+G63+G66)/3</f>
        <v>45.116666666666667</v>
      </c>
      <c r="H67" s="181">
        <f t="shared" ref="H67:AU67" si="39">H58+H63+H66</f>
        <v>7705</v>
      </c>
      <c r="I67" s="181">
        <f t="shared" si="39"/>
        <v>7545</v>
      </c>
      <c r="J67" s="219">
        <f t="shared" si="39"/>
        <v>410</v>
      </c>
      <c r="K67" s="219">
        <f t="shared" si="39"/>
        <v>380</v>
      </c>
      <c r="L67" s="219">
        <f t="shared" si="39"/>
        <v>375</v>
      </c>
      <c r="M67" s="219">
        <f t="shared" si="39"/>
        <v>375</v>
      </c>
      <c r="N67" s="219">
        <f t="shared" si="39"/>
        <v>385</v>
      </c>
      <c r="O67" s="219">
        <f t="shared" si="39"/>
        <v>405</v>
      </c>
      <c r="P67" s="228">
        <f t="shared" si="39"/>
        <v>470</v>
      </c>
      <c r="Q67" s="228">
        <f t="shared" si="39"/>
        <v>470</v>
      </c>
      <c r="R67" s="228">
        <f t="shared" si="39"/>
        <v>370</v>
      </c>
      <c r="S67" s="228">
        <f t="shared" si="39"/>
        <v>330</v>
      </c>
      <c r="T67" s="228">
        <f t="shared" si="39"/>
        <v>475</v>
      </c>
      <c r="U67" s="228">
        <f t="shared" si="39"/>
        <v>435</v>
      </c>
      <c r="V67" s="228">
        <f t="shared" si="39"/>
        <v>495</v>
      </c>
      <c r="W67" s="228">
        <f t="shared" si="39"/>
        <v>460</v>
      </c>
      <c r="X67" s="228">
        <f t="shared" si="39"/>
        <v>475</v>
      </c>
      <c r="Y67" s="228">
        <f t="shared" si="39"/>
        <v>490</v>
      </c>
      <c r="Z67" s="228">
        <f t="shared" si="39"/>
        <v>480</v>
      </c>
      <c r="AA67" s="228">
        <f t="shared" si="39"/>
        <v>495</v>
      </c>
      <c r="AB67" s="228">
        <f t="shared" si="39"/>
        <v>605</v>
      </c>
      <c r="AC67" s="228">
        <f t="shared" si="39"/>
        <v>580</v>
      </c>
      <c r="AD67" s="228">
        <f t="shared" si="39"/>
        <v>725</v>
      </c>
      <c r="AE67" s="228">
        <f t="shared" si="39"/>
        <v>720</v>
      </c>
      <c r="AF67" s="228">
        <f t="shared" si="39"/>
        <v>730</v>
      </c>
      <c r="AG67" s="228">
        <f t="shared" si="39"/>
        <v>625</v>
      </c>
      <c r="AH67" s="228">
        <f t="shared" si="39"/>
        <v>590</v>
      </c>
      <c r="AI67" s="228">
        <f t="shared" si="39"/>
        <v>560</v>
      </c>
      <c r="AJ67" s="238">
        <f t="shared" si="39"/>
        <v>385</v>
      </c>
      <c r="AK67" s="238">
        <f t="shared" si="39"/>
        <v>375</v>
      </c>
      <c r="AL67" s="238">
        <f t="shared" si="39"/>
        <v>310</v>
      </c>
      <c r="AM67" s="238">
        <f t="shared" si="39"/>
        <v>290</v>
      </c>
      <c r="AN67" s="238">
        <f t="shared" si="39"/>
        <v>210</v>
      </c>
      <c r="AO67" s="238">
        <f t="shared" si="39"/>
        <v>205</v>
      </c>
      <c r="AP67" s="238">
        <f t="shared" si="39"/>
        <v>135</v>
      </c>
      <c r="AQ67" s="238">
        <f t="shared" si="39"/>
        <v>210</v>
      </c>
      <c r="AR67" s="238">
        <f t="shared" si="39"/>
        <v>70</v>
      </c>
      <c r="AS67" s="238">
        <f t="shared" si="39"/>
        <v>105</v>
      </c>
      <c r="AT67" s="238">
        <f t="shared" si="39"/>
        <v>20</v>
      </c>
      <c r="AU67" s="238">
        <f t="shared" si="39"/>
        <v>45</v>
      </c>
      <c r="AW67" s="186" t="s">
        <v>351</v>
      </c>
      <c r="AX67" s="179">
        <v>2011</v>
      </c>
      <c r="AY67" s="179" t="s">
        <v>338</v>
      </c>
      <c r="BA67" s="183" t="e">
        <f>VLOOKUP($AW67,$D$6:$AU$87,6,FALSE)</f>
        <v>#N/A</v>
      </c>
      <c r="BB67" s="183" t="e">
        <f>VLOOKUP($AW67,$D$6:$AU$87,8,FALSE)</f>
        <v>#N/A</v>
      </c>
      <c r="BC67" s="183" t="e">
        <f>VLOOKUP($AW67,$D$6:$AU$87,10,FALSE)</f>
        <v>#N/A</v>
      </c>
      <c r="BD67" s="183" t="e">
        <f>VLOOKUP($AW67,$D$6:$AU$87,12,FALSE)</f>
        <v>#N/A</v>
      </c>
      <c r="BE67" s="183" t="e">
        <f>VLOOKUP($AW67,$D$6:$AU$87,14,FALSE)</f>
        <v>#N/A</v>
      </c>
      <c r="BF67" s="183" t="e">
        <f>VLOOKUP($AW67,$D$6:$AU$87,16,FALSE)</f>
        <v>#N/A</v>
      </c>
      <c r="BG67" s="183" t="e">
        <f>VLOOKUP($AW67,$D$6:$AU$87,18,FALSE)</f>
        <v>#N/A</v>
      </c>
      <c r="BH67" s="183" t="e">
        <f>VLOOKUP($AW67,$D$6:$AU$87,20,FALSE)</f>
        <v>#N/A</v>
      </c>
      <c r="BI67" s="183" t="e">
        <f>VLOOKUP($AW67,$D$6:$AU$87,22,FALSE)</f>
        <v>#N/A</v>
      </c>
      <c r="BJ67" s="183" t="e">
        <f>VLOOKUP($AW67,$D$6:$AU$87,24,FALSE)</f>
        <v>#N/A</v>
      </c>
      <c r="BK67" s="183" t="e">
        <f>VLOOKUP($AW67,$D$6:$AU$87,26,FALSE)</f>
        <v>#N/A</v>
      </c>
      <c r="BL67" s="183" t="e">
        <f>VLOOKUP($AW67,$D$6:$AU$87,28,FALSE)</f>
        <v>#N/A</v>
      </c>
      <c r="BM67" s="183" t="e">
        <f>VLOOKUP($AW67,$D$6:$AU$87,30,FALSE)</f>
        <v>#N/A</v>
      </c>
      <c r="BN67" s="183" t="e">
        <f>VLOOKUP($AW67,$D$6:$AU$87,32,FALSE)</f>
        <v>#N/A</v>
      </c>
      <c r="BO67" s="183" t="e">
        <f>VLOOKUP($AW67,$D$6:$AU$87,34,FALSE)</f>
        <v>#N/A</v>
      </c>
      <c r="BP67" s="183" t="e">
        <f>VLOOKUP($AW67,$D$6:$AU$87,36,FALSE)</f>
        <v>#N/A</v>
      </c>
      <c r="BQ67" s="183" t="e">
        <f>VLOOKUP($AW67,$D$6:$AU$87,38,FALSE)</f>
        <v>#N/A</v>
      </c>
      <c r="BR67" s="183" t="e">
        <f>VLOOKUP($AW67,$D$6:$AU$87,40,FALSE)</f>
        <v>#N/A</v>
      </c>
      <c r="BS67" s="183" t="e">
        <f>VLOOKUP($AW67,$D$6:$AU$87,42,FALSE)</f>
        <v>#N/A</v>
      </c>
      <c r="BT67" s="183" t="e">
        <f>VLOOKUP($AW67,$D$6:$AU$87,4,FALSE)</f>
        <v>#N/A</v>
      </c>
      <c r="BU67" s="179" t="e">
        <f>SUM(BA67:BS67)</f>
        <v>#N/A</v>
      </c>
      <c r="BW67" s="184"/>
      <c r="BX67" s="184"/>
      <c r="BY67" s="184"/>
      <c r="BZ67" s="184"/>
      <c r="CA67" s="184"/>
      <c r="CB67" s="184"/>
      <c r="CC67" s="184"/>
      <c r="CD67" s="184"/>
      <c r="CL67" s="179" t="s">
        <v>358</v>
      </c>
      <c r="CM67" s="179">
        <v>2006</v>
      </c>
      <c r="CN67" s="179" t="s">
        <v>340</v>
      </c>
      <c r="CO67" s="179">
        <v>47</v>
      </c>
      <c r="CP67" s="183">
        <v>170</v>
      </c>
      <c r="CQ67" s="183">
        <f>CO67+CP67</f>
        <v>217</v>
      </c>
      <c r="CR67" s="179">
        <v>238</v>
      </c>
      <c r="CS67" s="179">
        <v>285</v>
      </c>
      <c r="CT67" s="179">
        <v>324</v>
      </c>
      <c r="CU67" s="179">
        <v>333</v>
      </c>
      <c r="CV67" s="179">
        <v>287</v>
      </c>
      <c r="CW67" s="179">
        <v>302</v>
      </c>
      <c r="CX67" s="179">
        <v>283</v>
      </c>
      <c r="CY67" s="179">
        <v>385</v>
      </c>
      <c r="CZ67" s="179">
        <v>428</v>
      </c>
      <c r="DA67" s="179">
        <v>447</v>
      </c>
      <c r="DB67" s="179">
        <v>412</v>
      </c>
      <c r="DC67" s="179">
        <v>251</v>
      </c>
      <c r="DD67" s="179">
        <v>275</v>
      </c>
      <c r="DE67" s="179">
        <v>195</v>
      </c>
      <c r="DF67" s="179">
        <v>137</v>
      </c>
      <c r="DG67" s="179">
        <v>95</v>
      </c>
      <c r="DH67" s="179">
        <v>40</v>
      </c>
      <c r="DI67" s="179">
        <v>10</v>
      </c>
      <c r="DJ67" s="179">
        <f>SUM(CQ67:DI67)</f>
        <v>4944</v>
      </c>
    </row>
    <row r="68" spans="1:114" ht="22.95" customHeight="1" thickBot="1">
      <c r="A68" s="116">
        <v>5901003</v>
      </c>
      <c r="B68" s="116" t="s">
        <v>8</v>
      </c>
      <c r="C68" s="116" t="s">
        <v>354</v>
      </c>
      <c r="D68" s="153" t="s">
        <v>8</v>
      </c>
      <c r="E68" s="155">
        <f>VLOOKUP($A68,'[2]~Pop Trunc'!$A$2:$AX$60,'[2]~Pop Trunc'!C$2,FALSE)</f>
        <v>39.299999999999997</v>
      </c>
      <c r="F68" s="155">
        <f>VLOOKUP($A68,'[2]~Pop Trunc'!$A$2:$AX$60,'[2]~Pop Trunc'!D$2,FALSE)</f>
        <v>36.6</v>
      </c>
      <c r="G68" s="154">
        <f>AVERAGE(E68:F68)</f>
        <v>37.950000000000003</v>
      </c>
      <c r="H68" s="155">
        <f>VLOOKUP($A68,'[2]~Pop Trunc'!$A$2:$AX$60,'[2]~Pop Trunc'!E$2,FALSE)</f>
        <v>1365</v>
      </c>
      <c r="I68" s="155">
        <f>VLOOKUP($A68,'[2]~Pop Trunc'!$A$2:$AX$60,'[2]~Pop Trunc'!F$2,FALSE)</f>
        <v>1160</v>
      </c>
      <c r="J68" s="217">
        <f>VLOOKUP($A68,'[2]~Pop Trunc'!$A$2:$AX$60,'[2]~Pop Trunc'!G$2,FALSE)</f>
        <v>100</v>
      </c>
      <c r="K68" s="217">
        <f>VLOOKUP($A68,'[2]~Pop Trunc'!$A$2:$AX$60,'[2]~Pop Trunc'!H$2,FALSE)</f>
        <v>90</v>
      </c>
      <c r="L68" s="217">
        <f>VLOOKUP($A68,'[2]~Pop Trunc'!$A$2:$AX$60,'[2]~Pop Trunc'!I$2,FALSE)</f>
        <v>95</v>
      </c>
      <c r="M68" s="217">
        <f>VLOOKUP($A68,'[2]~Pop Trunc'!$A$2:$AX$60,'[2]~Pop Trunc'!J$2,FALSE)</f>
        <v>85</v>
      </c>
      <c r="N68" s="217">
        <f>VLOOKUP($A68,'[2]~Pop Trunc'!$A$2:$AX$60,'[2]~Pop Trunc'!K$2,FALSE)</f>
        <v>75</v>
      </c>
      <c r="O68" s="217">
        <f>VLOOKUP($A68,'[2]~Pop Trunc'!$A$2:$AX$60,'[2]~Pop Trunc'!L$2,FALSE)</f>
        <v>70</v>
      </c>
      <c r="P68" s="226">
        <f>VLOOKUP($A68,'[2]~Pop Trunc'!$A$2:$AX$60,'[2]~Pop Trunc'!M$2,FALSE)</f>
        <v>70</v>
      </c>
      <c r="Q68" s="226">
        <f>VLOOKUP($A68,'[2]~Pop Trunc'!$A$2:$AX$60,'[2]~Pop Trunc'!N$2,FALSE)</f>
        <v>75</v>
      </c>
      <c r="R68" s="226">
        <f>VLOOKUP($A68,'[2]~Pop Trunc'!$A$2:$AX$60,'[2]~Pop Trunc'!O$2,FALSE)</f>
        <v>70</v>
      </c>
      <c r="S68" s="226">
        <f>VLOOKUP($A68,'[2]~Pop Trunc'!$A$2:$AX$60,'[2]~Pop Trunc'!P$2,FALSE)</f>
        <v>50</v>
      </c>
      <c r="T68" s="226">
        <f>VLOOKUP($A68,'[2]~Pop Trunc'!$A$2:$AX$60,'[2]~Pop Trunc'!Q$2,FALSE)</f>
        <v>100</v>
      </c>
      <c r="U68" s="226">
        <f>VLOOKUP($A68,'[2]~Pop Trunc'!$A$2:$AX$60,'[2]~Pop Trunc'!R$2,FALSE)</f>
        <v>95</v>
      </c>
      <c r="V68" s="226">
        <f>VLOOKUP($A68,'[2]~Pop Trunc'!$A$2:$AX$60,'[2]~Pop Trunc'!S$2,FALSE)</f>
        <v>100</v>
      </c>
      <c r="W68" s="226">
        <f>VLOOKUP($A68,'[2]~Pop Trunc'!$A$2:$AX$60,'[2]~Pop Trunc'!T$2,FALSE)</f>
        <v>90</v>
      </c>
      <c r="X68" s="226">
        <f>VLOOKUP($A68,'[2]~Pop Trunc'!$A$2:$AX$60,'[2]~Pop Trunc'!U$2,FALSE)</f>
        <v>85</v>
      </c>
      <c r="Y68" s="226">
        <f>VLOOKUP($A68,'[2]~Pop Trunc'!$A$2:$AX$60,'[2]~Pop Trunc'!V$2,FALSE)</f>
        <v>65</v>
      </c>
      <c r="Z68" s="226">
        <f>VLOOKUP($A68,'[2]~Pop Trunc'!$A$2:$AX$60,'[2]~Pop Trunc'!W$2,FALSE)</f>
        <v>85</v>
      </c>
      <c r="AA68" s="226">
        <f>VLOOKUP($A68,'[2]~Pop Trunc'!$A$2:$AX$60,'[2]~Pop Trunc'!X$2,FALSE)</f>
        <v>65</v>
      </c>
      <c r="AB68" s="226">
        <f>VLOOKUP($A68,'[2]~Pop Trunc'!$A$2:$AX$60,'[2]~Pop Trunc'!Y$2,FALSE)</f>
        <v>95</v>
      </c>
      <c r="AC68" s="226">
        <f>VLOOKUP($A68,'[2]~Pop Trunc'!$A$2:$AX$60,'[2]~Pop Trunc'!Z$2,FALSE)</f>
        <v>115</v>
      </c>
      <c r="AD68" s="226">
        <f>VLOOKUP($A68,'[2]~Pop Trunc'!$A$2:$AX$60,'[2]~Pop Trunc'!AA$2,FALSE)</f>
        <v>155</v>
      </c>
      <c r="AE68" s="226">
        <f>VLOOKUP($A68,'[2]~Pop Trunc'!$A$2:$AX$60,'[2]~Pop Trunc'!AB$2,FALSE)</f>
        <v>125</v>
      </c>
      <c r="AF68" s="226">
        <f>VLOOKUP($A68,'[2]~Pop Trunc'!$A$2:$AX$60,'[2]~Pop Trunc'!AC$2,FALSE)</f>
        <v>145</v>
      </c>
      <c r="AG68" s="226">
        <f>VLOOKUP($A68,'[2]~Pop Trunc'!$A$2:$AX$60,'[2]~Pop Trunc'!AD$2,FALSE)</f>
        <v>95</v>
      </c>
      <c r="AH68" s="226">
        <f>VLOOKUP($A68,'[2]~Pop Trunc'!$A$2:$AX$60,'[2]~Pop Trunc'!AE$2,FALSE)</f>
        <v>100</v>
      </c>
      <c r="AI68" s="226">
        <f>VLOOKUP($A68,'[2]~Pop Trunc'!$A$2:$AX$60,'[2]~Pop Trunc'!AF$2,FALSE)</f>
        <v>60</v>
      </c>
      <c r="AJ68" s="234">
        <f>VLOOKUP($A68,'[2]~Pop Trunc'!$A$2:$AX$60,'[2]~Pop Trunc'!AG$2,FALSE)</f>
        <v>45</v>
      </c>
      <c r="AK68" s="234">
        <f>VLOOKUP($A68,'[2]~Pop Trunc'!$A$2:$AX$60,'[2]~Pop Trunc'!AH$2,FALSE)</f>
        <v>40</v>
      </c>
      <c r="AL68" s="234">
        <f>VLOOKUP($A68,'[2]~Pop Trunc'!$A$2:$AX$60,'[2]~Pop Trunc'!AI$2,FALSE)</f>
        <v>30</v>
      </c>
      <c r="AM68" s="234">
        <f>VLOOKUP($A68,'[2]~Pop Trunc'!$A$2:$AX$60,'[2]~Pop Trunc'!AJ$2,FALSE)</f>
        <v>15</v>
      </c>
      <c r="AN68" s="234">
        <f>VLOOKUP($A68,'[2]~Pop Trunc'!$A$2:$AX$60,'[2]~Pop Trunc'!AK$2,FALSE)</f>
        <v>15</v>
      </c>
      <c r="AO68" s="234">
        <f>VLOOKUP($A68,'[2]~Pop Trunc'!$A$2:$AX$60,'[2]~Pop Trunc'!AL$2,FALSE)</f>
        <v>5</v>
      </c>
      <c r="AP68" s="234">
        <f>VLOOKUP($A68,'[2]~Pop Trunc'!$A$2:$AX$60,'[2]~Pop Trunc'!AM$2,FALSE)</f>
        <v>10</v>
      </c>
      <c r="AQ68" s="234">
        <f>VLOOKUP($A68,'[2]~Pop Trunc'!$A$2:$AX$60,'[2]~Pop Trunc'!AN$2,FALSE)</f>
        <v>5</v>
      </c>
      <c r="AR68" s="234">
        <f>VLOOKUP($A68,'[2]~Pop Trunc'!$A$2:$AX$60,'[2]~Pop Trunc'!AO$2,FALSE)</f>
        <v>0</v>
      </c>
      <c r="AS68" s="234">
        <f>VLOOKUP($A68,'[2]~Pop Trunc'!$A$2:$AX$60,'[2]~Pop Trunc'!AP$2,FALSE)</f>
        <v>5</v>
      </c>
      <c r="AT68" s="234">
        <f>VLOOKUP($A68,'[2]~Pop Trunc'!$A$2:$AX$60,'[2]~Pop Trunc'!AQ$2,FALSE)</f>
        <v>5</v>
      </c>
      <c r="AU68" s="235">
        <f>VLOOKUP($A68,'[2]~Pop Trunc'!$A$2:$AX$60,'[2]~Pop Trunc'!AR$2,FALSE)</f>
        <v>0</v>
      </c>
      <c r="AW68" s="172" t="s">
        <v>351</v>
      </c>
      <c r="AX68" s="116">
        <v>2011</v>
      </c>
      <c r="AY68" s="116" t="s">
        <v>341</v>
      </c>
      <c r="BA68" s="132" t="e">
        <f>VLOOKUP($AW68,$D$6:$AU$87,7,FALSE)</f>
        <v>#N/A</v>
      </c>
      <c r="BB68" s="132" t="e">
        <f>VLOOKUP($AW68,$D$6:$AU$87,9,FALSE)</f>
        <v>#N/A</v>
      </c>
      <c r="BC68" s="132" t="e">
        <f>VLOOKUP($AW68,$D$6:$AU$87,11,FALSE)</f>
        <v>#N/A</v>
      </c>
      <c r="BD68" s="132" t="e">
        <f>VLOOKUP($AW68,$D$6:$AU$87,13,FALSE)</f>
        <v>#N/A</v>
      </c>
      <c r="BE68" s="132" t="e">
        <f>VLOOKUP($AW68,$D$6:$AU$87,15,FALSE)</f>
        <v>#N/A</v>
      </c>
      <c r="BF68" s="132" t="e">
        <f>VLOOKUP($AW68,$D$6:$AU$87,17,FALSE)</f>
        <v>#N/A</v>
      </c>
      <c r="BG68" s="132" t="e">
        <f>VLOOKUP($AW68,$D$6:$AU$87,19,FALSE)</f>
        <v>#N/A</v>
      </c>
      <c r="BH68" s="132" t="e">
        <f>VLOOKUP($AW68,$D$6:$AU$87,21,FALSE)</f>
        <v>#N/A</v>
      </c>
      <c r="BI68" s="132" t="e">
        <f>VLOOKUP($AW68,$D$6:$AU$87,23,FALSE)</f>
        <v>#N/A</v>
      </c>
      <c r="BJ68" s="132" t="e">
        <f>VLOOKUP($AW68,$D$6:$AU$87,25,FALSE)</f>
        <v>#N/A</v>
      </c>
      <c r="BK68" s="132" t="e">
        <f>VLOOKUP($AW68,$D$6:$AU$87,27,FALSE)</f>
        <v>#N/A</v>
      </c>
      <c r="BL68" s="132" t="e">
        <f>VLOOKUP($AW68,$D$6:$AU$87,29,FALSE)</f>
        <v>#N/A</v>
      </c>
      <c r="BM68" s="132" t="e">
        <f>VLOOKUP($AW68,$D$6:$AU$87,31,FALSE)</f>
        <v>#N/A</v>
      </c>
      <c r="BN68" s="132" t="e">
        <f>VLOOKUP($AW68,$D$6:$AU$87,33,FALSE)</f>
        <v>#N/A</v>
      </c>
      <c r="BO68" s="132" t="e">
        <f>VLOOKUP($AW68,$D$6:$AU$87,35,FALSE)</f>
        <v>#N/A</v>
      </c>
      <c r="BP68" s="132" t="e">
        <f>VLOOKUP($AW68,$D$6:$AU$87,37,FALSE)</f>
        <v>#N/A</v>
      </c>
      <c r="BQ68" s="132" t="e">
        <f>VLOOKUP($AW68,$D$6:$AU$87,39,FALSE)</f>
        <v>#N/A</v>
      </c>
      <c r="BR68" s="132" t="e">
        <f>VLOOKUP($AW68,$D$6:$AU$87,41,FALSE)</f>
        <v>#N/A</v>
      </c>
      <c r="BS68" s="132" t="e">
        <f>VLOOKUP($AW68,$D$6:$AU$87,43,FALSE)</f>
        <v>#N/A</v>
      </c>
      <c r="BT68" s="132" t="e">
        <f>VLOOKUP($AW68,$D$6:$AU$87,5,FALSE)</f>
        <v>#N/A</v>
      </c>
      <c r="BU68" s="116" t="e">
        <f t="shared" si="15"/>
        <v>#N/A</v>
      </c>
      <c r="CP68" s="132"/>
      <c r="CQ68" s="132">
        <f t="shared" ref="CQ68:DJ68" si="40">CQ67*-1</f>
        <v>-217</v>
      </c>
      <c r="CR68" s="116">
        <f t="shared" si="40"/>
        <v>-238</v>
      </c>
      <c r="CS68" s="116">
        <f t="shared" si="40"/>
        <v>-285</v>
      </c>
      <c r="CT68" s="116">
        <f t="shared" si="40"/>
        <v>-324</v>
      </c>
      <c r="CU68" s="116">
        <f t="shared" si="40"/>
        <v>-333</v>
      </c>
      <c r="CV68" s="116">
        <f t="shared" si="40"/>
        <v>-287</v>
      </c>
      <c r="CW68" s="116">
        <f t="shared" si="40"/>
        <v>-302</v>
      </c>
      <c r="CX68" s="116">
        <f t="shared" si="40"/>
        <v>-283</v>
      </c>
      <c r="CY68" s="116">
        <f t="shared" si="40"/>
        <v>-385</v>
      </c>
      <c r="CZ68" s="116">
        <f t="shared" si="40"/>
        <v>-428</v>
      </c>
      <c r="DA68" s="116">
        <f t="shared" si="40"/>
        <v>-447</v>
      </c>
      <c r="DB68" s="116">
        <f t="shared" si="40"/>
        <v>-412</v>
      </c>
      <c r="DC68" s="116">
        <f t="shared" si="40"/>
        <v>-251</v>
      </c>
      <c r="DD68" s="116">
        <f t="shared" si="40"/>
        <v>-275</v>
      </c>
      <c r="DE68" s="116">
        <f t="shared" si="40"/>
        <v>-195</v>
      </c>
      <c r="DF68" s="116">
        <f t="shared" si="40"/>
        <v>-137</v>
      </c>
      <c r="DG68" s="116">
        <f t="shared" si="40"/>
        <v>-95</v>
      </c>
      <c r="DH68" s="116">
        <f t="shared" si="40"/>
        <v>-40</v>
      </c>
      <c r="DI68" s="116">
        <f t="shared" si="40"/>
        <v>-10</v>
      </c>
      <c r="DJ68" s="116">
        <f t="shared" si="40"/>
        <v>-4944</v>
      </c>
    </row>
    <row r="69" spans="1:114" ht="15" thickBot="1">
      <c r="A69" s="116">
        <v>5901012</v>
      </c>
      <c r="B69" s="116" t="s">
        <v>51</v>
      </c>
      <c r="C69" s="116" t="s">
        <v>286</v>
      </c>
      <c r="D69" s="151" t="s">
        <v>51</v>
      </c>
      <c r="E69" s="152">
        <f>VLOOKUP($A69,'[2]~Pop Trunc'!$A$2:$AX$60,'[2]~Pop Trunc'!C$2,FALSE)</f>
        <v>39.5</v>
      </c>
      <c r="F69" s="152">
        <f>VLOOKUP($A69,'[2]~Pop Trunc'!$A$2:$AX$60,'[2]~Pop Trunc'!D$2,FALSE)</f>
        <v>40.4</v>
      </c>
      <c r="G69" s="152"/>
      <c r="H69" s="152">
        <f>VLOOKUP($A69,'[2]~Pop Trunc'!$A$2:$AX$60,'[2]~Pop Trunc'!E$2,FALSE)</f>
        <v>2210</v>
      </c>
      <c r="I69" s="152">
        <f>VLOOKUP($A69,'[2]~Pop Trunc'!$A$2:$AX$60,'[2]~Pop Trunc'!F$2,FALSE)</f>
        <v>2235</v>
      </c>
      <c r="J69" s="216">
        <f>VLOOKUP($A69,'[2]~Pop Trunc'!$A$2:$AX$60,'[2]~Pop Trunc'!G$2,FALSE)</f>
        <v>125</v>
      </c>
      <c r="K69" s="216">
        <f>VLOOKUP($A69,'[2]~Pop Trunc'!$A$2:$AX$60,'[2]~Pop Trunc'!H$2,FALSE)</f>
        <v>125</v>
      </c>
      <c r="L69" s="216">
        <f>VLOOKUP($A69,'[2]~Pop Trunc'!$A$2:$AX$60,'[2]~Pop Trunc'!I$2,FALSE)</f>
        <v>95</v>
      </c>
      <c r="M69" s="216">
        <f>VLOOKUP($A69,'[2]~Pop Trunc'!$A$2:$AX$60,'[2]~Pop Trunc'!J$2,FALSE)</f>
        <v>120</v>
      </c>
      <c r="N69" s="216">
        <f>VLOOKUP($A69,'[2]~Pop Trunc'!$A$2:$AX$60,'[2]~Pop Trunc'!K$2,FALSE)</f>
        <v>85</v>
      </c>
      <c r="O69" s="216">
        <f>VLOOKUP($A69,'[2]~Pop Trunc'!$A$2:$AX$60,'[2]~Pop Trunc'!L$2,FALSE)</f>
        <v>95</v>
      </c>
      <c r="P69" s="225">
        <f>VLOOKUP($A69,'[2]~Pop Trunc'!$A$2:$AX$60,'[2]~Pop Trunc'!M$2,FALSE)</f>
        <v>125</v>
      </c>
      <c r="Q69" s="225">
        <f>VLOOKUP($A69,'[2]~Pop Trunc'!$A$2:$AX$60,'[2]~Pop Trunc'!N$2,FALSE)</f>
        <v>105</v>
      </c>
      <c r="R69" s="225">
        <f>VLOOKUP($A69,'[2]~Pop Trunc'!$A$2:$AX$60,'[2]~Pop Trunc'!O$2,FALSE)</f>
        <v>135</v>
      </c>
      <c r="S69" s="225">
        <f>VLOOKUP($A69,'[2]~Pop Trunc'!$A$2:$AX$60,'[2]~Pop Trunc'!P$2,FALSE)</f>
        <v>130</v>
      </c>
      <c r="T69" s="225">
        <f>VLOOKUP($A69,'[2]~Pop Trunc'!$A$2:$AX$60,'[2]~Pop Trunc'!Q$2,FALSE)</f>
        <v>190</v>
      </c>
      <c r="U69" s="225">
        <f>VLOOKUP($A69,'[2]~Pop Trunc'!$A$2:$AX$60,'[2]~Pop Trunc'!R$2,FALSE)</f>
        <v>180</v>
      </c>
      <c r="V69" s="225">
        <f>VLOOKUP($A69,'[2]~Pop Trunc'!$A$2:$AX$60,'[2]~Pop Trunc'!S$2,FALSE)</f>
        <v>200</v>
      </c>
      <c r="W69" s="225">
        <f>VLOOKUP($A69,'[2]~Pop Trunc'!$A$2:$AX$60,'[2]~Pop Trunc'!T$2,FALSE)</f>
        <v>175</v>
      </c>
      <c r="X69" s="225">
        <f>VLOOKUP($A69,'[2]~Pop Trunc'!$A$2:$AX$60,'[2]~Pop Trunc'!U$2,FALSE)</f>
        <v>165</v>
      </c>
      <c r="Y69" s="225">
        <f>VLOOKUP($A69,'[2]~Pop Trunc'!$A$2:$AX$60,'[2]~Pop Trunc'!V$2,FALSE)</f>
        <v>180</v>
      </c>
      <c r="Z69" s="225">
        <f>VLOOKUP($A69,'[2]~Pop Trunc'!$A$2:$AX$60,'[2]~Pop Trunc'!W$2,FALSE)</f>
        <v>170</v>
      </c>
      <c r="AA69" s="225">
        <f>VLOOKUP($A69,'[2]~Pop Trunc'!$A$2:$AX$60,'[2]~Pop Trunc'!X$2,FALSE)</f>
        <v>145</v>
      </c>
      <c r="AB69" s="225">
        <f>VLOOKUP($A69,'[2]~Pop Trunc'!$A$2:$AX$60,'[2]~Pop Trunc'!Y$2,FALSE)</f>
        <v>165</v>
      </c>
      <c r="AC69" s="225">
        <f>VLOOKUP($A69,'[2]~Pop Trunc'!$A$2:$AX$60,'[2]~Pop Trunc'!Z$2,FALSE)</f>
        <v>150</v>
      </c>
      <c r="AD69" s="225">
        <f>VLOOKUP($A69,'[2]~Pop Trunc'!$A$2:$AX$60,'[2]~Pop Trunc'!AA$2,FALSE)</f>
        <v>190</v>
      </c>
      <c r="AE69" s="225">
        <f>VLOOKUP($A69,'[2]~Pop Trunc'!$A$2:$AX$60,'[2]~Pop Trunc'!AB$2,FALSE)</f>
        <v>225</v>
      </c>
      <c r="AF69" s="225">
        <f>VLOOKUP($A69,'[2]~Pop Trunc'!$A$2:$AX$60,'[2]~Pop Trunc'!AC$2,FALSE)</f>
        <v>170</v>
      </c>
      <c r="AG69" s="225">
        <f>VLOOKUP($A69,'[2]~Pop Trunc'!$A$2:$AX$60,'[2]~Pop Trunc'!AD$2,FALSE)</f>
        <v>150</v>
      </c>
      <c r="AH69" s="225">
        <f>VLOOKUP($A69,'[2]~Pop Trunc'!$A$2:$AX$60,'[2]~Pop Trunc'!AE$2,FALSE)</f>
        <v>150</v>
      </c>
      <c r="AI69" s="225">
        <f>VLOOKUP($A69,'[2]~Pop Trunc'!$A$2:$AX$60,'[2]~Pop Trunc'!AF$2,FALSE)</f>
        <v>150</v>
      </c>
      <c r="AJ69" s="233">
        <f>VLOOKUP($A69,'[2]~Pop Trunc'!$A$2:$AX$60,'[2]~Pop Trunc'!AG$2,FALSE)</f>
        <v>85</v>
      </c>
      <c r="AK69" s="233">
        <f>VLOOKUP($A69,'[2]~Pop Trunc'!$A$2:$AX$60,'[2]~Pop Trunc'!AH$2,FALSE)</f>
        <v>90</v>
      </c>
      <c r="AL69" s="233">
        <f>VLOOKUP($A69,'[2]~Pop Trunc'!$A$2:$AX$60,'[2]~Pop Trunc'!AI$2,FALSE)</f>
        <v>60</v>
      </c>
      <c r="AM69" s="233">
        <f>VLOOKUP($A69,'[2]~Pop Trunc'!$A$2:$AX$60,'[2]~Pop Trunc'!AJ$2,FALSE)</f>
        <v>60</v>
      </c>
      <c r="AN69" s="233">
        <f>VLOOKUP($A69,'[2]~Pop Trunc'!$A$2:$AX$60,'[2]~Pop Trunc'!AK$2,FALSE)</f>
        <v>50</v>
      </c>
      <c r="AO69" s="233">
        <f>VLOOKUP($A69,'[2]~Pop Trunc'!$A$2:$AX$60,'[2]~Pop Trunc'!AL$2,FALSE)</f>
        <v>60</v>
      </c>
      <c r="AP69" s="233">
        <f>VLOOKUP($A69,'[2]~Pop Trunc'!$A$2:$AX$60,'[2]~Pop Trunc'!AM$2,FALSE)</f>
        <v>30</v>
      </c>
      <c r="AQ69" s="233">
        <f>VLOOKUP($A69,'[2]~Pop Trunc'!$A$2:$AX$60,'[2]~Pop Trunc'!AN$2,FALSE)</f>
        <v>50</v>
      </c>
      <c r="AR69" s="233">
        <f>VLOOKUP($A69,'[2]~Pop Trunc'!$A$2:$AX$60,'[2]~Pop Trunc'!AO$2,FALSE)</f>
        <v>20</v>
      </c>
      <c r="AS69" s="233">
        <f>VLOOKUP($A69,'[2]~Pop Trunc'!$A$2:$AX$60,'[2]~Pop Trunc'!AP$2,FALSE)</f>
        <v>35</v>
      </c>
      <c r="AT69" s="233">
        <f>VLOOKUP($A69,'[2]~Pop Trunc'!$A$2:$AX$60,'[2]~Pop Trunc'!AQ$2,FALSE)</f>
        <v>0</v>
      </c>
      <c r="AU69" s="233">
        <f>VLOOKUP($A69,'[2]~Pop Trunc'!$A$2:$AX$60,'[2]~Pop Trunc'!AR$2,FALSE)</f>
        <v>15</v>
      </c>
      <c r="AW69" s="173" t="s">
        <v>12</v>
      </c>
      <c r="AX69" s="116">
        <v>2011</v>
      </c>
      <c r="AY69" s="116" t="s">
        <v>338</v>
      </c>
      <c r="BA69" s="132">
        <f>VLOOKUP($AW69,$D$6:$AU$87,6,FALSE)</f>
        <v>3760</v>
      </c>
      <c r="BB69" s="132">
        <f>VLOOKUP($AW69,$D$6:$AU$87,8,FALSE)</f>
        <v>195</v>
      </c>
      <c r="BC69" s="132">
        <f>VLOOKUP($AW69,$D$6:$AU$87,10,FALSE)</f>
        <v>170</v>
      </c>
      <c r="BD69" s="132">
        <f>VLOOKUP($AW69,$D$6:$AU$87,12,FALSE)</f>
        <v>190</v>
      </c>
      <c r="BE69" s="132">
        <f>VLOOKUP($AW69,$D$6:$AU$87,14,FALSE)</f>
        <v>200</v>
      </c>
      <c r="BF69" s="132">
        <f>VLOOKUP($AW69,$D$6:$AU$87,16,FALSE)</f>
        <v>205</v>
      </c>
      <c r="BG69" s="132">
        <f>VLOOKUP($AW69,$D$6:$AU$87,18,FALSE)</f>
        <v>270</v>
      </c>
      <c r="BH69" s="132">
        <f>VLOOKUP($AW69,$D$6:$AU$87,20,FALSE)</f>
        <v>305</v>
      </c>
      <c r="BI69" s="132">
        <f>VLOOKUP($AW69,$D$6:$AU$87,22,FALSE)</f>
        <v>240</v>
      </c>
      <c r="BJ69" s="132">
        <f>VLOOKUP($AW69,$D$6:$AU$87,24,FALSE)</f>
        <v>265</v>
      </c>
      <c r="BK69" s="132">
        <f>VLOOKUP($AW69,$D$6:$AU$87,26,FALSE)</f>
        <v>310</v>
      </c>
      <c r="BL69" s="132">
        <f>VLOOKUP($AW69,$D$6:$AU$87,28,FALSE)</f>
        <v>360</v>
      </c>
      <c r="BM69" s="132">
        <f>VLOOKUP($AW69,$D$6:$AU$87,30,FALSE)</f>
        <v>290</v>
      </c>
      <c r="BN69" s="132">
        <f>VLOOKUP($AW69,$D$6:$AU$87,32,FALSE)</f>
        <v>220</v>
      </c>
      <c r="BO69" s="132">
        <f>VLOOKUP($AW69,$D$6:$AU$87,34,FALSE)</f>
        <v>155</v>
      </c>
      <c r="BP69" s="132">
        <f>VLOOKUP($AW69,$D$6:$AU$87,36,FALSE)</f>
        <v>130</v>
      </c>
      <c r="BQ69" s="132">
        <f>VLOOKUP($AW69,$D$6:$AU$87,38,FALSE)</f>
        <v>100</v>
      </c>
      <c r="BR69" s="132">
        <f>VLOOKUP($AW69,$D$6:$AU$87,40,FALSE)</f>
        <v>85</v>
      </c>
      <c r="BS69" s="132">
        <f>VLOOKUP($AW69,$D$6:$AU$87,42,FALSE)</f>
        <v>35</v>
      </c>
      <c r="BT69" s="132">
        <f>VLOOKUP($AW69,$D$6:$AU$87,4,FALSE)</f>
        <v>44.25</v>
      </c>
      <c r="BU69" s="116">
        <f t="shared" si="15"/>
        <v>7485</v>
      </c>
      <c r="CL69" s="116" t="s">
        <v>358</v>
      </c>
      <c r="CM69" s="116">
        <v>2006</v>
      </c>
      <c r="CN69" s="116" t="s">
        <v>343</v>
      </c>
      <c r="CO69" s="116">
        <v>37</v>
      </c>
      <c r="CP69" s="132">
        <v>169</v>
      </c>
      <c r="CQ69" s="132">
        <f>CO69+CP69</f>
        <v>206</v>
      </c>
      <c r="CR69" s="116">
        <v>239</v>
      </c>
      <c r="CS69" s="116">
        <v>313</v>
      </c>
      <c r="CT69" s="116">
        <v>290</v>
      </c>
      <c r="CU69" s="116">
        <v>293</v>
      </c>
      <c r="CV69" s="116">
        <v>274</v>
      </c>
      <c r="CW69" s="116">
        <v>283</v>
      </c>
      <c r="CX69" s="116">
        <v>285</v>
      </c>
      <c r="CY69" s="116">
        <v>373</v>
      </c>
      <c r="CZ69" s="116">
        <v>435</v>
      </c>
      <c r="DA69" s="116">
        <v>412</v>
      </c>
      <c r="DB69" s="116">
        <v>382</v>
      </c>
      <c r="DC69" s="116">
        <v>270</v>
      </c>
      <c r="DD69" s="116">
        <v>238</v>
      </c>
      <c r="DE69" s="116">
        <v>165</v>
      </c>
      <c r="DF69" s="116">
        <v>130</v>
      </c>
      <c r="DG69" s="116">
        <v>115</v>
      </c>
      <c r="DH69" s="116">
        <v>41</v>
      </c>
      <c r="DI69" s="116">
        <v>35</v>
      </c>
      <c r="DJ69" s="116">
        <f t="shared" si="13"/>
        <v>4779</v>
      </c>
    </row>
    <row r="70" spans="1:114" ht="15" thickBot="1">
      <c r="A70" s="116">
        <v>5901017</v>
      </c>
      <c r="B70" s="116" t="s">
        <v>359</v>
      </c>
      <c r="C70" s="116" t="s">
        <v>289</v>
      </c>
      <c r="D70" s="151" t="s">
        <v>359</v>
      </c>
      <c r="E70" s="152">
        <f>VLOOKUP($A70,'[2]~Pop Trunc'!$A$2:$AX$60,'[2]~Pop Trunc'!C$2,FALSE)</f>
        <v>41.5</v>
      </c>
      <c r="F70" s="152">
        <f>VLOOKUP($A70,'[2]~Pop Trunc'!$A$2:$AX$60,'[2]~Pop Trunc'!D$2,FALSE)</f>
        <v>40.299999999999997</v>
      </c>
      <c r="G70" s="152"/>
      <c r="H70" s="152">
        <f>VLOOKUP($A70,'[2]~Pop Trunc'!$A$2:$AX$60,'[2]~Pop Trunc'!E$2,FALSE)</f>
        <v>1000</v>
      </c>
      <c r="I70" s="152">
        <f>VLOOKUP($A70,'[2]~Pop Trunc'!$A$2:$AX$60,'[2]~Pop Trunc'!F$2,FALSE)</f>
        <v>895</v>
      </c>
      <c r="J70" s="216">
        <f>VLOOKUP($A70,'[2]~Pop Trunc'!$A$2:$AX$60,'[2]~Pop Trunc'!G$2,FALSE)</f>
        <v>65</v>
      </c>
      <c r="K70" s="216">
        <f>VLOOKUP($A70,'[2]~Pop Trunc'!$A$2:$AX$60,'[2]~Pop Trunc'!H$2,FALSE)</f>
        <v>45</v>
      </c>
      <c r="L70" s="216">
        <f>VLOOKUP($A70,'[2]~Pop Trunc'!$A$2:$AX$60,'[2]~Pop Trunc'!I$2,FALSE)</f>
        <v>45</v>
      </c>
      <c r="M70" s="216">
        <f>VLOOKUP($A70,'[2]~Pop Trunc'!$A$2:$AX$60,'[2]~Pop Trunc'!J$2,FALSE)</f>
        <v>50</v>
      </c>
      <c r="N70" s="216">
        <f>VLOOKUP($A70,'[2]~Pop Trunc'!$A$2:$AX$60,'[2]~Pop Trunc'!K$2,FALSE)</f>
        <v>45</v>
      </c>
      <c r="O70" s="216">
        <f>VLOOKUP($A70,'[2]~Pop Trunc'!$A$2:$AX$60,'[2]~Pop Trunc'!L$2,FALSE)</f>
        <v>55</v>
      </c>
      <c r="P70" s="225">
        <f>VLOOKUP($A70,'[2]~Pop Trunc'!$A$2:$AX$60,'[2]~Pop Trunc'!M$2,FALSE)</f>
        <v>45</v>
      </c>
      <c r="Q70" s="225">
        <f>VLOOKUP($A70,'[2]~Pop Trunc'!$A$2:$AX$60,'[2]~Pop Trunc'!N$2,FALSE)</f>
        <v>45</v>
      </c>
      <c r="R70" s="225">
        <f>VLOOKUP($A70,'[2]~Pop Trunc'!$A$2:$AX$60,'[2]~Pop Trunc'!O$2,FALSE)</f>
        <v>50</v>
      </c>
      <c r="S70" s="225">
        <f>VLOOKUP($A70,'[2]~Pop Trunc'!$A$2:$AX$60,'[2]~Pop Trunc'!P$2,FALSE)</f>
        <v>50</v>
      </c>
      <c r="T70" s="225">
        <f>VLOOKUP($A70,'[2]~Pop Trunc'!$A$2:$AX$60,'[2]~Pop Trunc'!Q$2,FALSE)</f>
        <v>65</v>
      </c>
      <c r="U70" s="225">
        <f>VLOOKUP($A70,'[2]~Pop Trunc'!$A$2:$AX$60,'[2]~Pop Trunc'!R$2,FALSE)</f>
        <v>50</v>
      </c>
      <c r="V70" s="225">
        <f>VLOOKUP($A70,'[2]~Pop Trunc'!$A$2:$AX$60,'[2]~Pop Trunc'!S$2,FALSE)</f>
        <v>85</v>
      </c>
      <c r="W70" s="225">
        <f>VLOOKUP($A70,'[2]~Pop Trunc'!$A$2:$AX$60,'[2]~Pop Trunc'!T$2,FALSE)</f>
        <v>75</v>
      </c>
      <c r="X70" s="225">
        <f>VLOOKUP($A70,'[2]~Pop Trunc'!$A$2:$AX$60,'[2]~Pop Trunc'!U$2,FALSE)</f>
        <v>65</v>
      </c>
      <c r="Y70" s="225">
        <f>VLOOKUP($A70,'[2]~Pop Trunc'!$A$2:$AX$60,'[2]~Pop Trunc'!V$2,FALSE)</f>
        <v>65</v>
      </c>
      <c r="Z70" s="225">
        <f>VLOOKUP($A70,'[2]~Pop Trunc'!$A$2:$AX$60,'[2]~Pop Trunc'!W$2,FALSE)</f>
        <v>85</v>
      </c>
      <c r="AA70" s="225">
        <f>VLOOKUP($A70,'[2]~Pop Trunc'!$A$2:$AX$60,'[2]~Pop Trunc'!X$2,FALSE)</f>
        <v>80</v>
      </c>
      <c r="AB70" s="225">
        <f>VLOOKUP($A70,'[2]~Pop Trunc'!$A$2:$AX$60,'[2]~Pop Trunc'!Y$2,FALSE)</f>
        <v>65</v>
      </c>
      <c r="AC70" s="225">
        <f>VLOOKUP($A70,'[2]~Pop Trunc'!$A$2:$AX$60,'[2]~Pop Trunc'!Z$2,FALSE)</f>
        <v>55</v>
      </c>
      <c r="AD70" s="225">
        <f>VLOOKUP($A70,'[2]~Pop Trunc'!$A$2:$AX$60,'[2]~Pop Trunc'!AA$2,FALSE)</f>
        <v>85</v>
      </c>
      <c r="AE70" s="225">
        <f>VLOOKUP($A70,'[2]~Pop Trunc'!$A$2:$AX$60,'[2]~Pop Trunc'!AB$2,FALSE)</f>
        <v>90</v>
      </c>
      <c r="AF70" s="225">
        <f>VLOOKUP($A70,'[2]~Pop Trunc'!$A$2:$AX$60,'[2]~Pop Trunc'!AC$2,FALSE)</f>
        <v>100</v>
      </c>
      <c r="AG70" s="225">
        <f>VLOOKUP($A70,'[2]~Pop Trunc'!$A$2:$AX$60,'[2]~Pop Trunc'!AD$2,FALSE)</f>
        <v>60</v>
      </c>
      <c r="AH70" s="225">
        <f>VLOOKUP($A70,'[2]~Pop Trunc'!$A$2:$AX$60,'[2]~Pop Trunc'!AE$2,FALSE)</f>
        <v>70</v>
      </c>
      <c r="AI70" s="225">
        <f>VLOOKUP($A70,'[2]~Pop Trunc'!$A$2:$AX$60,'[2]~Pop Trunc'!AF$2,FALSE)</f>
        <v>70</v>
      </c>
      <c r="AJ70" s="233">
        <f>VLOOKUP($A70,'[2]~Pop Trunc'!$A$2:$AX$60,'[2]~Pop Trunc'!AG$2,FALSE)</f>
        <v>50</v>
      </c>
      <c r="AK70" s="233">
        <f>VLOOKUP($A70,'[2]~Pop Trunc'!$A$2:$AX$60,'[2]~Pop Trunc'!AH$2,FALSE)</f>
        <v>45</v>
      </c>
      <c r="AL70" s="233">
        <f>VLOOKUP($A70,'[2]~Pop Trunc'!$A$2:$AX$60,'[2]~Pop Trunc'!AI$2,FALSE)</f>
        <v>45</v>
      </c>
      <c r="AM70" s="233">
        <f>VLOOKUP($A70,'[2]~Pop Trunc'!$A$2:$AX$60,'[2]~Pop Trunc'!AJ$2,FALSE)</f>
        <v>30</v>
      </c>
      <c r="AN70" s="233">
        <f>VLOOKUP($A70,'[2]~Pop Trunc'!$A$2:$AX$60,'[2]~Pop Trunc'!AK$2,FALSE)</f>
        <v>10</v>
      </c>
      <c r="AO70" s="233">
        <f>VLOOKUP($A70,'[2]~Pop Trunc'!$A$2:$AX$60,'[2]~Pop Trunc'!AL$2,FALSE)</f>
        <v>10</v>
      </c>
      <c r="AP70" s="233">
        <f>VLOOKUP($A70,'[2]~Pop Trunc'!$A$2:$AX$60,'[2]~Pop Trunc'!AM$2,FALSE)</f>
        <v>10</v>
      </c>
      <c r="AQ70" s="233">
        <f>VLOOKUP($A70,'[2]~Pop Trunc'!$A$2:$AX$60,'[2]~Pop Trunc'!AN$2,FALSE)</f>
        <v>5</v>
      </c>
      <c r="AR70" s="233">
        <f>VLOOKUP($A70,'[2]~Pop Trunc'!$A$2:$AX$60,'[2]~Pop Trunc'!AO$2,FALSE)</f>
        <v>5</v>
      </c>
      <c r="AS70" s="233">
        <f>VLOOKUP($A70,'[2]~Pop Trunc'!$A$2:$AX$60,'[2]~Pop Trunc'!AP$2,FALSE)</f>
        <v>5</v>
      </c>
      <c r="AT70" s="233">
        <f>VLOOKUP($A70,'[2]~Pop Trunc'!$A$2:$AX$60,'[2]~Pop Trunc'!AQ$2,FALSE)</f>
        <v>5</v>
      </c>
      <c r="AU70" s="233">
        <f>VLOOKUP($A70,'[2]~Pop Trunc'!$A$2:$AX$60,'[2]~Pop Trunc'!AR$2,FALSE)</f>
        <v>0</v>
      </c>
      <c r="AW70" s="173" t="s">
        <v>12</v>
      </c>
      <c r="AX70" s="116">
        <v>2011</v>
      </c>
      <c r="AY70" s="116" t="s">
        <v>341</v>
      </c>
      <c r="BA70" s="132">
        <f>VLOOKUP($AW70,$D$6:$AU$87,7,FALSE)</f>
        <v>220</v>
      </c>
      <c r="BB70" s="132">
        <f>VLOOKUP($AW70,$D$6:$AU$87,9,FALSE)</f>
        <v>190</v>
      </c>
      <c r="BC70" s="132">
        <f>VLOOKUP($AW70,$D$6:$AU$87,11,FALSE)</f>
        <v>210</v>
      </c>
      <c r="BD70" s="132">
        <f>VLOOKUP($AW70,$D$6:$AU$87,13,FALSE)</f>
        <v>245</v>
      </c>
      <c r="BE70" s="132">
        <f>VLOOKUP($AW70,$D$6:$AU$87,15,FALSE)</f>
        <v>195</v>
      </c>
      <c r="BF70" s="132">
        <f>VLOOKUP($AW70,$D$6:$AU$87,17,FALSE)</f>
        <v>315</v>
      </c>
      <c r="BG70" s="132">
        <f>VLOOKUP($AW70,$D$6:$AU$87,19,FALSE)</f>
        <v>305</v>
      </c>
      <c r="BH70" s="132">
        <f>VLOOKUP($AW70,$D$6:$AU$87,21,FALSE)</f>
        <v>290</v>
      </c>
      <c r="BI70" s="132">
        <f>VLOOKUP($AW70,$D$6:$AU$87,23,FALSE)</f>
        <v>245</v>
      </c>
      <c r="BJ70" s="132">
        <f>VLOOKUP($AW70,$D$6:$AU$87,25,FALSE)</f>
        <v>325</v>
      </c>
      <c r="BK70" s="132">
        <f>VLOOKUP($AW70,$D$6:$AU$87,27,FALSE)</f>
        <v>350</v>
      </c>
      <c r="BL70" s="132">
        <f>VLOOKUP($AW70,$D$6:$AU$87,29,FALSE)</f>
        <v>315</v>
      </c>
      <c r="BM70" s="132">
        <f>VLOOKUP($AW70,$D$6:$AU$87,31,FALSE)</f>
        <v>220</v>
      </c>
      <c r="BN70" s="132">
        <f>VLOOKUP($AW70,$D$6:$AU$87,33,FALSE)</f>
        <v>170</v>
      </c>
      <c r="BO70" s="132">
        <f>VLOOKUP($AW70,$D$6:$AU$87,35,FALSE)</f>
        <v>130</v>
      </c>
      <c r="BP70" s="132">
        <f>VLOOKUP($AW70,$D$6:$AU$87,37,FALSE)</f>
        <v>100</v>
      </c>
      <c r="BQ70" s="132">
        <f>VLOOKUP($AW70,$D$6:$AU$87,39,FALSE)</f>
        <v>75</v>
      </c>
      <c r="BR70" s="132">
        <f>VLOOKUP($AW70,$D$6:$AU$87,41,FALSE)</f>
        <v>20</v>
      </c>
      <c r="BS70" s="132">
        <f>VLOOKUP($AW70,$D$6:$AU$87,43,FALSE)</f>
        <v>10</v>
      </c>
      <c r="BT70" s="132">
        <f>VLOOKUP($AW70,$D$6:$AU$87,5,FALSE)</f>
        <v>3935</v>
      </c>
      <c r="BU70" s="116">
        <f t="shared" si="15"/>
        <v>3930</v>
      </c>
      <c r="CL70" s="167" t="str">
        <f>CL67</f>
        <v>Windermere</v>
      </c>
      <c r="CM70" s="167">
        <f>CM67</f>
        <v>2006</v>
      </c>
      <c r="CN70" s="167" t="str">
        <f>CN67</f>
        <v>M</v>
      </c>
      <c r="CP70" s="132"/>
      <c r="CQ70" s="169">
        <f t="shared" ref="CQ70:DI70" si="41">CQ67/$AD67*-100</f>
        <v>-29.931034482758623</v>
      </c>
      <c r="CR70" s="170">
        <f t="shared" si="41"/>
        <v>-32.827586206896555</v>
      </c>
      <c r="CS70" s="170">
        <f t="shared" si="41"/>
        <v>-39.310344827586206</v>
      </c>
      <c r="CT70" s="170">
        <f t="shared" si="41"/>
        <v>-44.689655172413794</v>
      </c>
      <c r="CU70" s="170">
        <f t="shared" si="41"/>
        <v>-45.931034482758619</v>
      </c>
      <c r="CV70" s="170">
        <f t="shared" si="41"/>
        <v>-39.586206896551722</v>
      </c>
      <c r="CW70" s="170">
        <f t="shared" si="41"/>
        <v>-41.655172413793103</v>
      </c>
      <c r="CX70" s="170">
        <f t="shared" si="41"/>
        <v>-39.03448275862069</v>
      </c>
      <c r="CY70" s="170">
        <f t="shared" si="41"/>
        <v>-53.103448275862064</v>
      </c>
      <c r="CZ70" s="170">
        <f t="shared" si="41"/>
        <v>-59.03448275862069</v>
      </c>
      <c r="DA70" s="170">
        <f t="shared" si="41"/>
        <v>-61.655172413793103</v>
      </c>
      <c r="DB70" s="170">
        <f t="shared" si="41"/>
        <v>-56.827586206896555</v>
      </c>
      <c r="DC70" s="170">
        <f t="shared" si="41"/>
        <v>-34.620689655172413</v>
      </c>
      <c r="DD70" s="170">
        <f t="shared" si="41"/>
        <v>-37.931034482758619</v>
      </c>
      <c r="DE70" s="170">
        <f t="shared" si="41"/>
        <v>-26.896551724137929</v>
      </c>
      <c r="DF70" s="170">
        <f t="shared" si="41"/>
        <v>-18.896551724137929</v>
      </c>
      <c r="DG70" s="170">
        <f t="shared" si="41"/>
        <v>-13.103448275862069</v>
      </c>
      <c r="DH70" s="170">
        <f t="shared" si="41"/>
        <v>-5.5172413793103452</v>
      </c>
      <c r="DI70" s="170">
        <f t="shared" si="41"/>
        <v>-1.3793103448275863</v>
      </c>
      <c r="DJ70" s="170">
        <f t="shared" si="13"/>
        <v>-681.93103448275861</v>
      </c>
    </row>
    <row r="71" spans="1:114" ht="15" thickBot="1">
      <c r="D71" s="153" t="s">
        <v>9</v>
      </c>
      <c r="E71" s="154">
        <f>AVERAGE(E69:E70)</f>
        <v>40.5</v>
      </c>
      <c r="F71" s="154">
        <f>AVERAGE(F69:F70)</f>
        <v>40.349999999999994</v>
      </c>
      <c r="G71" s="154">
        <f>AVERAGE(E71:F71)</f>
        <v>40.424999999999997</v>
      </c>
      <c r="H71" s="155">
        <f t="shared" ref="H71:AU71" si="42">SUM(H69:H70)</f>
        <v>3210</v>
      </c>
      <c r="I71" s="155">
        <f t="shared" si="42"/>
        <v>3130</v>
      </c>
      <c r="J71" s="217">
        <f t="shared" si="42"/>
        <v>190</v>
      </c>
      <c r="K71" s="217">
        <f t="shared" si="42"/>
        <v>170</v>
      </c>
      <c r="L71" s="217">
        <f t="shared" si="42"/>
        <v>140</v>
      </c>
      <c r="M71" s="217">
        <f t="shared" si="42"/>
        <v>170</v>
      </c>
      <c r="N71" s="217">
        <f t="shared" si="42"/>
        <v>130</v>
      </c>
      <c r="O71" s="217">
        <f t="shared" si="42"/>
        <v>150</v>
      </c>
      <c r="P71" s="226">
        <f t="shared" si="42"/>
        <v>170</v>
      </c>
      <c r="Q71" s="226">
        <f t="shared" si="42"/>
        <v>150</v>
      </c>
      <c r="R71" s="226">
        <f t="shared" si="42"/>
        <v>185</v>
      </c>
      <c r="S71" s="226">
        <f t="shared" si="42"/>
        <v>180</v>
      </c>
      <c r="T71" s="226">
        <f t="shared" si="42"/>
        <v>255</v>
      </c>
      <c r="U71" s="226">
        <f t="shared" si="42"/>
        <v>230</v>
      </c>
      <c r="V71" s="226">
        <f t="shared" si="42"/>
        <v>285</v>
      </c>
      <c r="W71" s="226">
        <f t="shared" si="42"/>
        <v>250</v>
      </c>
      <c r="X71" s="226">
        <f t="shared" si="42"/>
        <v>230</v>
      </c>
      <c r="Y71" s="226">
        <f t="shared" si="42"/>
        <v>245</v>
      </c>
      <c r="Z71" s="226">
        <f t="shared" si="42"/>
        <v>255</v>
      </c>
      <c r="AA71" s="226">
        <f t="shared" si="42"/>
        <v>225</v>
      </c>
      <c r="AB71" s="226">
        <f t="shared" si="42"/>
        <v>230</v>
      </c>
      <c r="AC71" s="226">
        <f t="shared" si="42"/>
        <v>205</v>
      </c>
      <c r="AD71" s="226">
        <f t="shared" si="42"/>
        <v>275</v>
      </c>
      <c r="AE71" s="226">
        <f t="shared" si="42"/>
        <v>315</v>
      </c>
      <c r="AF71" s="226">
        <f t="shared" si="42"/>
        <v>270</v>
      </c>
      <c r="AG71" s="226">
        <f t="shared" si="42"/>
        <v>210</v>
      </c>
      <c r="AH71" s="226">
        <f t="shared" si="42"/>
        <v>220</v>
      </c>
      <c r="AI71" s="226">
        <f t="shared" si="42"/>
        <v>220</v>
      </c>
      <c r="AJ71" s="234">
        <f t="shared" si="42"/>
        <v>135</v>
      </c>
      <c r="AK71" s="234">
        <f t="shared" si="42"/>
        <v>135</v>
      </c>
      <c r="AL71" s="234">
        <f t="shared" si="42"/>
        <v>105</v>
      </c>
      <c r="AM71" s="234">
        <f t="shared" si="42"/>
        <v>90</v>
      </c>
      <c r="AN71" s="234">
        <f t="shared" si="42"/>
        <v>60</v>
      </c>
      <c r="AO71" s="234">
        <f t="shared" si="42"/>
        <v>70</v>
      </c>
      <c r="AP71" s="234">
        <f t="shared" si="42"/>
        <v>40</v>
      </c>
      <c r="AQ71" s="234">
        <f t="shared" si="42"/>
        <v>55</v>
      </c>
      <c r="AR71" s="234">
        <f t="shared" si="42"/>
        <v>25</v>
      </c>
      <c r="AS71" s="234">
        <f t="shared" si="42"/>
        <v>40</v>
      </c>
      <c r="AT71" s="234">
        <f t="shared" si="42"/>
        <v>5</v>
      </c>
      <c r="AU71" s="235">
        <f t="shared" si="42"/>
        <v>15</v>
      </c>
      <c r="AW71" s="173"/>
      <c r="BC71" s="132"/>
      <c r="BD71" s="132"/>
      <c r="BE71" s="132"/>
      <c r="BF71" s="132"/>
      <c r="BG71" s="132"/>
      <c r="BH71" s="132"/>
      <c r="BI71" s="132"/>
      <c r="BJ71" s="132"/>
      <c r="BK71" s="132"/>
      <c r="BL71" s="132"/>
      <c r="BM71" s="132"/>
      <c r="BN71" s="132"/>
      <c r="BO71" s="132"/>
      <c r="BP71" s="132"/>
      <c r="BQ71" s="132"/>
      <c r="BR71" s="132"/>
      <c r="BS71" s="132"/>
      <c r="BT71" s="132"/>
      <c r="CL71" s="167"/>
      <c r="CM71" s="167"/>
      <c r="CN71" s="167"/>
      <c r="CP71" s="132"/>
      <c r="CQ71" s="169"/>
      <c r="CR71" s="170"/>
      <c r="CS71" s="170"/>
      <c r="CT71" s="170"/>
      <c r="CU71" s="170"/>
      <c r="CV71" s="170"/>
      <c r="CW71" s="170"/>
      <c r="CX71" s="170"/>
      <c r="CY71" s="170"/>
      <c r="CZ71" s="170"/>
      <c r="DA71" s="170"/>
      <c r="DB71" s="170"/>
      <c r="DC71" s="170"/>
      <c r="DD71" s="170"/>
      <c r="DE71" s="170"/>
      <c r="DF71" s="170"/>
      <c r="DG71" s="170"/>
      <c r="DH71" s="170"/>
      <c r="DI71" s="170"/>
      <c r="DJ71" s="170"/>
    </row>
    <row r="72" spans="1:114" ht="15" thickBot="1">
      <c r="A72" s="116">
        <v>5901006</v>
      </c>
      <c r="B72" s="116" t="s">
        <v>14</v>
      </c>
      <c r="C72" s="116" t="s">
        <v>354</v>
      </c>
      <c r="D72" s="153" t="s">
        <v>14</v>
      </c>
      <c r="E72" s="155">
        <f>VLOOKUP($A72,'[2]~Pop Trunc'!$A$2:$AX$60,'[2]~Pop Trunc'!C$2,FALSE)</f>
        <v>39.5</v>
      </c>
      <c r="F72" s="155">
        <f>VLOOKUP($A72,'[2]~Pop Trunc'!$A$2:$AX$60,'[2]~Pop Trunc'!D$2,FALSE)</f>
        <v>39.6</v>
      </c>
      <c r="G72" s="154">
        <f>AVERAGE(E72:F72)</f>
        <v>39.549999999999997</v>
      </c>
      <c r="H72" s="155">
        <f>VLOOKUP($A72,'[2]~Pop Trunc'!$A$2:$AX$60,'[2]~Pop Trunc'!E$2,FALSE)</f>
        <v>1905</v>
      </c>
      <c r="I72" s="155">
        <f>VLOOKUP($A72,'[2]~Pop Trunc'!$A$2:$AX$60,'[2]~Pop Trunc'!F$2,FALSE)</f>
        <v>1760</v>
      </c>
      <c r="J72" s="217">
        <f>VLOOKUP($A72,'[2]~Pop Trunc'!$A$2:$AX$60,'[2]~Pop Trunc'!G$2,FALSE)</f>
        <v>115</v>
      </c>
      <c r="K72" s="217">
        <f>VLOOKUP($A72,'[2]~Pop Trunc'!$A$2:$AX$60,'[2]~Pop Trunc'!H$2,FALSE)</f>
        <v>110</v>
      </c>
      <c r="L72" s="217">
        <f>VLOOKUP($A72,'[2]~Pop Trunc'!$A$2:$AX$60,'[2]~Pop Trunc'!I$2,FALSE)</f>
        <v>115</v>
      </c>
      <c r="M72" s="217">
        <f>VLOOKUP($A72,'[2]~Pop Trunc'!$A$2:$AX$60,'[2]~Pop Trunc'!J$2,FALSE)</f>
        <v>110</v>
      </c>
      <c r="N72" s="217">
        <f>VLOOKUP($A72,'[2]~Pop Trunc'!$A$2:$AX$60,'[2]~Pop Trunc'!K$2,FALSE)</f>
        <v>110</v>
      </c>
      <c r="O72" s="217">
        <f>VLOOKUP($A72,'[2]~Pop Trunc'!$A$2:$AX$60,'[2]~Pop Trunc'!L$2,FALSE)</f>
        <v>95</v>
      </c>
      <c r="P72" s="226">
        <f>VLOOKUP($A72,'[2]~Pop Trunc'!$A$2:$AX$60,'[2]~Pop Trunc'!M$2,FALSE)</f>
        <v>135</v>
      </c>
      <c r="Q72" s="226">
        <f>VLOOKUP($A72,'[2]~Pop Trunc'!$A$2:$AX$60,'[2]~Pop Trunc'!N$2,FALSE)</f>
        <v>125</v>
      </c>
      <c r="R72" s="226">
        <f>VLOOKUP($A72,'[2]~Pop Trunc'!$A$2:$AX$60,'[2]~Pop Trunc'!O$2,FALSE)</f>
        <v>125</v>
      </c>
      <c r="S72" s="226">
        <f>VLOOKUP($A72,'[2]~Pop Trunc'!$A$2:$AX$60,'[2]~Pop Trunc'!P$2,FALSE)</f>
        <v>105</v>
      </c>
      <c r="T72" s="226">
        <f>VLOOKUP($A72,'[2]~Pop Trunc'!$A$2:$AX$60,'[2]~Pop Trunc'!Q$2,FALSE)</f>
        <v>100</v>
      </c>
      <c r="U72" s="226">
        <f>VLOOKUP($A72,'[2]~Pop Trunc'!$A$2:$AX$60,'[2]~Pop Trunc'!R$2,FALSE)</f>
        <v>110</v>
      </c>
      <c r="V72" s="226">
        <f>VLOOKUP($A72,'[2]~Pop Trunc'!$A$2:$AX$60,'[2]~Pop Trunc'!S$2,FALSE)</f>
        <v>140</v>
      </c>
      <c r="W72" s="226">
        <f>VLOOKUP($A72,'[2]~Pop Trunc'!$A$2:$AX$60,'[2]~Pop Trunc'!T$2,FALSE)</f>
        <v>110</v>
      </c>
      <c r="X72" s="226">
        <f>VLOOKUP($A72,'[2]~Pop Trunc'!$A$2:$AX$60,'[2]~Pop Trunc'!U$2,FALSE)</f>
        <v>135</v>
      </c>
      <c r="Y72" s="226">
        <f>VLOOKUP($A72,'[2]~Pop Trunc'!$A$2:$AX$60,'[2]~Pop Trunc'!V$2,FALSE)</f>
        <v>125</v>
      </c>
      <c r="Z72" s="226">
        <f>VLOOKUP($A72,'[2]~Pop Trunc'!$A$2:$AX$60,'[2]~Pop Trunc'!W$2,FALSE)</f>
        <v>115</v>
      </c>
      <c r="AA72" s="226">
        <f>VLOOKUP($A72,'[2]~Pop Trunc'!$A$2:$AX$60,'[2]~Pop Trunc'!X$2,FALSE)</f>
        <v>110</v>
      </c>
      <c r="AB72" s="226">
        <f>VLOOKUP($A72,'[2]~Pop Trunc'!$A$2:$AX$60,'[2]~Pop Trunc'!Y$2,FALSE)</f>
        <v>160</v>
      </c>
      <c r="AC72" s="226">
        <f>VLOOKUP($A72,'[2]~Pop Trunc'!$A$2:$AX$60,'[2]~Pop Trunc'!Z$2,FALSE)</f>
        <v>170</v>
      </c>
      <c r="AD72" s="226">
        <f>VLOOKUP($A72,'[2]~Pop Trunc'!$A$2:$AX$60,'[2]~Pop Trunc'!AA$2,FALSE)</f>
        <v>185</v>
      </c>
      <c r="AE72" s="226">
        <f>VLOOKUP($A72,'[2]~Pop Trunc'!$A$2:$AX$60,'[2]~Pop Trunc'!AB$2,FALSE)</f>
        <v>150</v>
      </c>
      <c r="AF72" s="226">
        <f>VLOOKUP($A72,'[2]~Pop Trunc'!$A$2:$AX$60,'[2]~Pop Trunc'!AC$2,FALSE)</f>
        <v>160</v>
      </c>
      <c r="AG72" s="226">
        <f>VLOOKUP($A72,'[2]~Pop Trunc'!$A$2:$AX$60,'[2]~Pop Trunc'!AD$2,FALSE)</f>
        <v>130</v>
      </c>
      <c r="AH72" s="226">
        <f>VLOOKUP($A72,'[2]~Pop Trunc'!$A$2:$AX$60,'[2]~Pop Trunc'!AE$2,FALSE)</f>
        <v>115</v>
      </c>
      <c r="AI72" s="226">
        <f>VLOOKUP($A72,'[2]~Pop Trunc'!$A$2:$AX$60,'[2]~Pop Trunc'!AF$2,FALSE)</f>
        <v>90</v>
      </c>
      <c r="AJ72" s="234">
        <f>VLOOKUP($A72,'[2]~Pop Trunc'!$A$2:$AX$60,'[2]~Pop Trunc'!AG$2,FALSE)</f>
        <v>70</v>
      </c>
      <c r="AK72" s="234">
        <f>VLOOKUP($A72,'[2]~Pop Trunc'!$A$2:$AX$60,'[2]~Pop Trunc'!AH$2,FALSE)</f>
        <v>75</v>
      </c>
      <c r="AL72" s="234">
        <f>VLOOKUP($A72,'[2]~Pop Trunc'!$A$2:$AX$60,'[2]~Pop Trunc'!AI$2,FALSE)</f>
        <v>60</v>
      </c>
      <c r="AM72" s="234">
        <f>VLOOKUP($A72,'[2]~Pop Trunc'!$A$2:$AX$60,'[2]~Pop Trunc'!AJ$2,FALSE)</f>
        <v>45</v>
      </c>
      <c r="AN72" s="234">
        <f>VLOOKUP($A72,'[2]~Pop Trunc'!$A$2:$AX$60,'[2]~Pop Trunc'!AK$2,FALSE)</f>
        <v>45</v>
      </c>
      <c r="AO72" s="234">
        <f>VLOOKUP($A72,'[2]~Pop Trunc'!$A$2:$AX$60,'[2]~Pop Trunc'!AL$2,FALSE)</f>
        <v>45</v>
      </c>
      <c r="AP72" s="234">
        <f>VLOOKUP($A72,'[2]~Pop Trunc'!$A$2:$AX$60,'[2]~Pop Trunc'!AM$2,FALSE)</f>
        <v>25</v>
      </c>
      <c r="AQ72" s="234">
        <f>VLOOKUP($A72,'[2]~Pop Trunc'!$A$2:$AX$60,'[2]~Pop Trunc'!AN$2,FALSE)</f>
        <v>35</v>
      </c>
      <c r="AR72" s="234">
        <f>VLOOKUP($A72,'[2]~Pop Trunc'!$A$2:$AX$60,'[2]~Pop Trunc'!AO$2,FALSE)</f>
        <v>5</v>
      </c>
      <c r="AS72" s="234">
        <f>VLOOKUP($A72,'[2]~Pop Trunc'!$A$2:$AX$60,'[2]~Pop Trunc'!AP$2,FALSE)</f>
        <v>15</v>
      </c>
      <c r="AT72" s="234">
        <f>VLOOKUP($A72,'[2]~Pop Trunc'!$A$2:$AX$60,'[2]~Pop Trunc'!AQ$2,FALSE)</f>
        <v>0</v>
      </c>
      <c r="AU72" s="235">
        <f>VLOOKUP($A72,'[2]~Pop Trunc'!$A$2:$AX$60,'[2]~Pop Trunc'!AR$2,FALSE)</f>
        <v>10</v>
      </c>
      <c r="AW72" s="171" t="s">
        <v>13</v>
      </c>
      <c r="AX72" s="116">
        <v>2011</v>
      </c>
      <c r="AY72" s="116" t="s">
        <v>338</v>
      </c>
      <c r="BA72" s="132">
        <f>VLOOKUP($AW72,$D$6:$AU$87,6,FALSE)</f>
        <v>3250</v>
      </c>
      <c r="BB72" s="132">
        <f>VLOOKUP($AW72,$D$6:$AU$87,8,FALSE)</f>
        <v>195</v>
      </c>
      <c r="BC72" s="132">
        <f>VLOOKUP($AW72,$D$6:$AU$87,10,FALSE)</f>
        <v>180</v>
      </c>
      <c r="BD72" s="132">
        <f>VLOOKUP($AW72,$D$6:$AU$87,12,FALSE)</f>
        <v>165</v>
      </c>
      <c r="BE72" s="132">
        <f>VLOOKUP($AW72,$D$6:$AU$87,14,FALSE)</f>
        <v>205</v>
      </c>
      <c r="BF72" s="132">
        <f>VLOOKUP($AW72,$D$6:$AU$87,16,FALSE)</f>
        <v>155</v>
      </c>
      <c r="BG72" s="132">
        <f>VLOOKUP($AW72,$D$6:$AU$87,18,FALSE)</f>
        <v>225</v>
      </c>
      <c r="BH72" s="132">
        <f>VLOOKUP($AW72,$D$6:$AU$87,20,FALSE)</f>
        <v>245</v>
      </c>
      <c r="BI72" s="132">
        <f>VLOOKUP($AW72,$D$6:$AU$87,22,FALSE)</f>
        <v>240</v>
      </c>
      <c r="BJ72" s="132">
        <f>VLOOKUP($AW72,$D$6:$AU$87,24,FALSE)</f>
        <v>240</v>
      </c>
      <c r="BK72" s="132">
        <f>VLOOKUP($AW72,$D$6:$AU$87,26,FALSE)</f>
        <v>245</v>
      </c>
      <c r="BL72" s="132">
        <f>VLOOKUP($AW72,$D$6:$AU$87,28,FALSE)</f>
        <v>320</v>
      </c>
      <c r="BM72" s="132">
        <f>VLOOKUP($AW72,$D$6:$AU$87,30,FALSE)</f>
        <v>210</v>
      </c>
      <c r="BN72" s="132">
        <f>VLOOKUP($AW72,$D$6:$AU$87,32,FALSE)</f>
        <v>200</v>
      </c>
      <c r="BO72" s="132">
        <f>VLOOKUP($AW72,$D$6:$AU$87,34,FALSE)</f>
        <v>140</v>
      </c>
      <c r="BP72" s="132">
        <f>VLOOKUP($AW72,$D$6:$AU$87,36,FALSE)</f>
        <v>100</v>
      </c>
      <c r="BQ72" s="132">
        <f>VLOOKUP($AW72,$D$6:$AU$87,38,FALSE)</f>
        <v>65</v>
      </c>
      <c r="BR72" s="132">
        <f>VLOOKUP($AW72,$D$6:$AU$87,40,FALSE)</f>
        <v>65</v>
      </c>
      <c r="BS72" s="132">
        <f>VLOOKUP($AW72,$D$6:$AU$87,42,FALSE)</f>
        <v>40</v>
      </c>
      <c r="BT72" s="132">
        <f>VLOOKUP($AW72,$D$6:$AU$87,4,FALSE)</f>
        <v>40.5</v>
      </c>
      <c r="BU72" s="116">
        <f>SUM(BA72:BS72)</f>
        <v>6485</v>
      </c>
      <c r="CL72" s="167" t="str">
        <f>CL69</f>
        <v>Windermere</v>
      </c>
      <c r="CM72" s="167">
        <f>CM69</f>
        <v>2006</v>
      </c>
      <c r="CN72" s="167" t="str">
        <f>CN69</f>
        <v>F</v>
      </c>
      <c r="CP72" s="132"/>
      <c r="CQ72" s="169">
        <f t="shared" ref="CQ72:DI72" si="43">CQ69/$AD69*100</f>
        <v>108.42105263157895</v>
      </c>
      <c r="CR72" s="170">
        <f t="shared" si="43"/>
        <v>125.78947368421052</v>
      </c>
      <c r="CS72" s="170">
        <f t="shared" si="43"/>
        <v>164.73684210526315</v>
      </c>
      <c r="CT72" s="170">
        <f t="shared" si="43"/>
        <v>152.63157894736844</v>
      </c>
      <c r="CU72" s="170">
        <f t="shared" si="43"/>
        <v>154.21052631578945</v>
      </c>
      <c r="CV72" s="170">
        <f t="shared" si="43"/>
        <v>144.21052631578948</v>
      </c>
      <c r="CW72" s="170">
        <f t="shared" si="43"/>
        <v>148.94736842105263</v>
      </c>
      <c r="CX72" s="170">
        <f t="shared" si="43"/>
        <v>150</v>
      </c>
      <c r="CY72" s="170">
        <f t="shared" si="43"/>
        <v>196.31578947368422</v>
      </c>
      <c r="CZ72" s="170">
        <f t="shared" si="43"/>
        <v>228.9473684210526</v>
      </c>
      <c r="DA72" s="170">
        <f t="shared" si="43"/>
        <v>216.84210526315789</v>
      </c>
      <c r="DB72" s="170">
        <f t="shared" si="43"/>
        <v>201.05263157894737</v>
      </c>
      <c r="DC72" s="170">
        <f t="shared" si="43"/>
        <v>142.10526315789474</v>
      </c>
      <c r="DD72" s="170">
        <f t="shared" si="43"/>
        <v>125.26315789473684</v>
      </c>
      <c r="DE72" s="170">
        <f t="shared" si="43"/>
        <v>86.842105263157904</v>
      </c>
      <c r="DF72" s="170">
        <f t="shared" si="43"/>
        <v>68.421052631578945</v>
      </c>
      <c r="DG72" s="170">
        <f t="shared" si="43"/>
        <v>60.526315789473685</v>
      </c>
      <c r="DH72" s="170">
        <f t="shared" si="43"/>
        <v>21.578947368421055</v>
      </c>
      <c r="DI72" s="170">
        <f t="shared" si="43"/>
        <v>18.421052631578945</v>
      </c>
      <c r="DJ72" s="170">
        <f>SUM(CQ72:DI72)</f>
        <v>2515.2631578947362</v>
      </c>
    </row>
    <row r="73" spans="1:114" s="179" customFormat="1" ht="15" thickBot="1">
      <c r="D73" s="180" t="s">
        <v>649</v>
      </c>
      <c r="E73" s="181">
        <f>(E68+E71)/2</f>
        <v>39.9</v>
      </c>
      <c r="F73" s="182">
        <f>(F68+F71)/2</f>
        <v>38.474999999999994</v>
      </c>
      <c r="G73" s="182">
        <f>(G68+G71+G72)/3</f>
        <v>39.30833333333333</v>
      </c>
      <c r="H73" s="181">
        <f t="shared" ref="H73:AU73" si="44">H68+H71+H72</f>
        <v>6480</v>
      </c>
      <c r="I73" s="181">
        <f t="shared" si="44"/>
        <v>6050</v>
      </c>
      <c r="J73" s="219">
        <f t="shared" si="44"/>
        <v>405</v>
      </c>
      <c r="K73" s="219">
        <f t="shared" si="44"/>
        <v>370</v>
      </c>
      <c r="L73" s="219">
        <f t="shared" si="44"/>
        <v>350</v>
      </c>
      <c r="M73" s="219">
        <f t="shared" si="44"/>
        <v>365</v>
      </c>
      <c r="N73" s="219">
        <f t="shared" si="44"/>
        <v>315</v>
      </c>
      <c r="O73" s="219">
        <f t="shared" si="44"/>
        <v>315</v>
      </c>
      <c r="P73" s="228">
        <f t="shared" si="44"/>
        <v>375</v>
      </c>
      <c r="Q73" s="228">
        <f t="shared" si="44"/>
        <v>350</v>
      </c>
      <c r="R73" s="228">
        <f t="shared" si="44"/>
        <v>380</v>
      </c>
      <c r="S73" s="228">
        <f t="shared" si="44"/>
        <v>335</v>
      </c>
      <c r="T73" s="228">
        <f t="shared" si="44"/>
        <v>455</v>
      </c>
      <c r="U73" s="228">
        <f t="shared" si="44"/>
        <v>435</v>
      </c>
      <c r="V73" s="228">
        <f t="shared" si="44"/>
        <v>525</v>
      </c>
      <c r="W73" s="228">
        <f t="shared" si="44"/>
        <v>450</v>
      </c>
      <c r="X73" s="228">
        <f t="shared" si="44"/>
        <v>450</v>
      </c>
      <c r="Y73" s="228">
        <f t="shared" si="44"/>
        <v>435</v>
      </c>
      <c r="Z73" s="228">
        <f t="shared" si="44"/>
        <v>455</v>
      </c>
      <c r="AA73" s="228">
        <f t="shared" si="44"/>
        <v>400</v>
      </c>
      <c r="AB73" s="228">
        <f t="shared" si="44"/>
        <v>485</v>
      </c>
      <c r="AC73" s="228">
        <f t="shared" si="44"/>
        <v>490</v>
      </c>
      <c r="AD73" s="228">
        <f t="shared" si="44"/>
        <v>615</v>
      </c>
      <c r="AE73" s="228">
        <f t="shared" si="44"/>
        <v>590</v>
      </c>
      <c r="AF73" s="228">
        <f t="shared" si="44"/>
        <v>575</v>
      </c>
      <c r="AG73" s="228">
        <f t="shared" si="44"/>
        <v>435</v>
      </c>
      <c r="AH73" s="228">
        <f t="shared" si="44"/>
        <v>435</v>
      </c>
      <c r="AI73" s="228">
        <f t="shared" si="44"/>
        <v>370</v>
      </c>
      <c r="AJ73" s="238">
        <f t="shared" si="44"/>
        <v>250</v>
      </c>
      <c r="AK73" s="238">
        <f t="shared" si="44"/>
        <v>250</v>
      </c>
      <c r="AL73" s="238">
        <f t="shared" si="44"/>
        <v>195</v>
      </c>
      <c r="AM73" s="238">
        <f t="shared" si="44"/>
        <v>150</v>
      </c>
      <c r="AN73" s="238">
        <f t="shared" si="44"/>
        <v>120</v>
      </c>
      <c r="AO73" s="238">
        <f t="shared" si="44"/>
        <v>120</v>
      </c>
      <c r="AP73" s="238">
        <f t="shared" si="44"/>
        <v>75</v>
      </c>
      <c r="AQ73" s="238">
        <f t="shared" si="44"/>
        <v>95</v>
      </c>
      <c r="AR73" s="238">
        <f t="shared" si="44"/>
        <v>30</v>
      </c>
      <c r="AS73" s="238">
        <f t="shared" si="44"/>
        <v>60</v>
      </c>
      <c r="AT73" s="238">
        <f t="shared" si="44"/>
        <v>10</v>
      </c>
      <c r="AU73" s="239">
        <f t="shared" si="44"/>
        <v>25</v>
      </c>
      <c r="AW73" s="180" t="s">
        <v>13</v>
      </c>
      <c r="AX73" s="179">
        <v>2011</v>
      </c>
      <c r="AY73" s="179" t="s">
        <v>341</v>
      </c>
      <c r="BA73" s="183">
        <f>VLOOKUP($AW73,$D$6:$AU$87,7,FALSE)</f>
        <v>195</v>
      </c>
      <c r="BB73" s="183">
        <f>VLOOKUP($AW73,$D$6:$AU$87,9,FALSE)</f>
        <v>180</v>
      </c>
      <c r="BC73" s="183">
        <f>VLOOKUP($AW73,$D$6:$AU$87,11,FALSE)</f>
        <v>170</v>
      </c>
      <c r="BD73" s="183">
        <f>VLOOKUP($AW73,$D$6:$AU$87,13,FALSE)</f>
        <v>215</v>
      </c>
      <c r="BE73" s="183">
        <f>VLOOKUP($AW73,$D$6:$AU$87,15,FALSE)</f>
        <v>195</v>
      </c>
      <c r="BF73" s="183">
        <f>VLOOKUP($AW73,$D$6:$AU$87,17,FALSE)</f>
        <v>255</v>
      </c>
      <c r="BG73" s="183">
        <f>VLOOKUP($AW73,$D$6:$AU$87,19,FALSE)</f>
        <v>290</v>
      </c>
      <c r="BH73" s="183">
        <f>VLOOKUP($AW73,$D$6:$AU$87,21,FALSE)</f>
        <v>270</v>
      </c>
      <c r="BI73" s="183">
        <f>VLOOKUP($AW73,$D$6:$AU$87,23,FALSE)</f>
        <v>225</v>
      </c>
      <c r="BJ73" s="183">
        <f>VLOOKUP($AW73,$D$6:$AU$87,25,FALSE)</f>
        <v>295</v>
      </c>
      <c r="BK73" s="183">
        <f>VLOOKUP($AW73,$D$6:$AU$87,27,FALSE)</f>
        <v>325</v>
      </c>
      <c r="BL73" s="183">
        <f>VLOOKUP($AW73,$D$6:$AU$87,29,FALSE)</f>
        <v>305</v>
      </c>
      <c r="BM73" s="183">
        <f>VLOOKUP($AW73,$D$6:$AU$87,31,FALSE)</f>
        <v>240</v>
      </c>
      <c r="BN73" s="183">
        <f>VLOOKUP($AW73,$D$6:$AU$87,33,FALSE)</f>
        <v>135</v>
      </c>
      <c r="BO73" s="183">
        <f>VLOOKUP($AW73,$D$6:$AU$87,35,FALSE)</f>
        <v>90</v>
      </c>
      <c r="BP73" s="183">
        <f>VLOOKUP($AW73,$D$6:$AU$87,37,FALSE)</f>
        <v>60</v>
      </c>
      <c r="BQ73" s="183">
        <f>VLOOKUP($AW73,$D$6:$AU$87,39,FALSE)</f>
        <v>50</v>
      </c>
      <c r="BR73" s="183">
        <f>VLOOKUP($AW73,$D$6:$AU$87,41,FALSE)</f>
        <v>25</v>
      </c>
      <c r="BS73" s="183">
        <f>VLOOKUP($AW73,$D$6:$AU$87,43,FALSE)</f>
        <v>5</v>
      </c>
      <c r="BT73" s="183">
        <f>VLOOKUP($AW73,$D$6:$AU$87,5,FALSE)</f>
        <v>3510</v>
      </c>
      <c r="BU73" s="179">
        <f>SUM(BA73:BS73)</f>
        <v>3525</v>
      </c>
      <c r="BW73" s="184"/>
      <c r="BX73" s="184"/>
      <c r="BY73" s="184"/>
      <c r="BZ73" s="184"/>
      <c r="CA73" s="184"/>
      <c r="CB73" s="184"/>
      <c r="CC73" s="184"/>
      <c r="CD73" s="184"/>
      <c r="CL73" s="179" t="s">
        <v>36</v>
      </c>
      <c r="CM73" s="179">
        <v>2006</v>
      </c>
      <c r="CN73" s="179" t="s">
        <v>340</v>
      </c>
      <c r="CO73" s="179">
        <v>48</v>
      </c>
      <c r="CP73" s="183">
        <v>228</v>
      </c>
      <c r="CQ73" s="183">
        <f>CO73+CP73</f>
        <v>276</v>
      </c>
      <c r="CR73" s="179">
        <v>367</v>
      </c>
      <c r="CS73" s="179">
        <v>370</v>
      </c>
      <c r="CT73" s="179">
        <v>413</v>
      </c>
      <c r="CU73" s="179">
        <v>222</v>
      </c>
      <c r="CV73" s="179">
        <v>229</v>
      </c>
      <c r="CW73" s="179">
        <v>248</v>
      </c>
      <c r="CX73" s="179">
        <v>277</v>
      </c>
      <c r="CY73" s="179">
        <v>358</v>
      </c>
      <c r="CZ73" s="179">
        <v>458</v>
      </c>
      <c r="DA73" s="179">
        <v>455</v>
      </c>
      <c r="DB73" s="179">
        <v>544</v>
      </c>
      <c r="DC73" s="179">
        <v>466</v>
      </c>
      <c r="DD73" s="179">
        <v>418</v>
      </c>
      <c r="DE73" s="179">
        <v>434</v>
      </c>
      <c r="DF73" s="179">
        <v>303</v>
      </c>
      <c r="DG73" s="179">
        <v>176</v>
      </c>
      <c r="DH73" s="179">
        <v>97</v>
      </c>
      <c r="DI73" s="179">
        <v>57</v>
      </c>
      <c r="DJ73" s="179">
        <f>SUM(CQ73:DI73)</f>
        <v>6168</v>
      </c>
    </row>
    <row r="74" spans="1:114" ht="15" thickBot="1">
      <c r="A74" s="116">
        <v>5905050</v>
      </c>
      <c r="B74" s="116" t="s">
        <v>362</v>
      </c>
      <c r="C74" s="116" t="s">
        <v>289</v>
      </c>
      <c r="D74" s="152" t="s">
        <v>362</v>
      </c>
      <c r="E74" s="152">
        <f>VLOOKUP($A74,'[2]~Pop Trunc'!$A$2:$AX$60,'[2]~Pop Trunc'!C$2,FALSE)</f>
        <v>53.7</v>
      </c>
      <c r="F74" s="174">
        <f>VLOOKUP($A74,'[2]~Pop Trunc'!$A$2:$AX$60,'[2]~Pop Trunc'!D$2,FALSE)</f>
        <v>54</v>
      </c>
      <c r="G74" s="174">
        <f>AVERAGE(E74:F74)</f>
        <v>53.85</v>
      </c>
      <c r="H74" s="152">
        <f>VLOOKUP($A74,'[2]~Pop Trunc'!$A$2:$AX$60,'[2]~Pop Trunc'!E$2,FALSE)</f>
        <v>685</v>
      </c>
      <c r="I74" s="152">
        <f>VLOOKUP($A74,'[2]~Pop Trunc'!$A$2:$AX$60,'[2]~Pop Trunc'!F$2,FALSE)</f>
        <v>705</v>
      </c>
      <c r="J74" s="216">
        <f>VLOOKUP($A74,'[2]~Pop Trunc'!$A$2:$AX$60,'[2]~Pop Trunc'!G$2,FALSE)</f>
        <v>15</v>
      </c>
      <c r="K74" s="216">
        <f>VLOOKUP($A74,'[2]~Pop Trunc'!$A$2:$AX$60,'[2]~Pop Trunc'!H$2,FALSE)</f>
        <v>20</v>
      </c>
      <c r="L74" s="216">
        <f>VLOOKUP($A74,'[2]~Pop Trunc'!$A$2:$AX$60,'[2]~Pop Trunc'!I$2,FALSE)</f>
        <v>25</v>
      </c>
      <c r="M74" s="216">
        <f>VLOOKUP($A74,'[2]~Pop Trunc'!$A$2:$AX$60,'[2]~Pop Trunc'!J$2,FALSE)</f>
        <v>30</v>
      </c>
      <c r="N74" s="216">
        <f>VLOOKUP($A74,'[2]~Pop Trunc'!$A$2:$AX$60,'[2]~Pop Trunc'!K$2,FALSE)</f>
        <v>35</v>
      </c>
      <c r="O74" s="216">
        <f>VLOOKUP($A74,'[2]~Pop Trunc'!$A$2:$AX$60,'[2]~Pop Trunc'!L$2,FALSE)</f>
        <v>40</v>
      </c>
      <c r="P74" s="225">
        <f>VLOOKUP($A74,'[2]~Pop Trunc'!$A$2:$AX$60,'[2]~Pop Trunc'!M$2,FALSE)</f>
        <v>35</v>
      </c>
      <c r="Q74" s="225">
        <f>VLOOKUP($A74,'[2]~Pop Trunc'!$A$2:$AX$60,'[2]~Pop Trunc'!N$2,FALSE)</f>
        <v>35</v>
      </c>
      <c r="R74" s="225">
        <f>VLOOKUP($A74,'[2]~Pop Trunc'!$A$2:$AX$60,'[2]~Pop Trunc'!O$2,FALSE)</f>
        <v>30</v>
      </c>
      <c r="S74" s="225">
        <f>VLOOKUP($A74,'[2]~Pop Trunc'!$A$2:$AX$60,'[2]~Pop Trunc'!P$2,FALSE)</f>
        <v>10</v>
      </c>
      <c r="T74" s="225">
        <f>VLOOKUP($A74,'[2]~Pop Trunc'!$A$2:$AX$60,'[2]~Pop Trunc'!Q$2,FALSE)</f>
        <v>15</v>
      </c>
      <c r="U74" s="225">
        <f>VLOOKUP($A74,'[2]~Pop Trunc'!$A$2:$AX$60,'[2]~Pop Trunc'!R$2,FALSE)</f>
        <v>15</v>
      </c>
      <c r="V74" s="225">
        <f>VLOOKUP($A74,'[2]~Pop Trunc'!$A$2:$AX$60,'[2]~Pop Trunc'!S$2,FALSE)</f>
        <v>20</v>
      </c>
      <c r="W74" s="225">
        <f>VLOOKUP($A74,'[2]~Pop Trunc'!$A$2:$AX$60,'[2]~Pop Trunc'!T$2,FALSE)</f>
        <v>25</v>
      </c>
      <c r="X74" s="225">
        <f>VLOOKUP($A74,'[2]~Pop Trunc'!$A$2:$AX$60,'[2]~Pop Trunc'!U$2,FALSE)</f>
        <v>30</v>
      </c>
      <c r="Y74" s="225">
        <f>VLOOKUP($A74,'[2]~Pop Trunc'!$A$2:$AX$60,'[2]~Pop Trunc'!V$2,FALSE)</f>
        <v>30</v>
      </c>
      <c r="Z74" s="225">
        <f>VLOOKUP($A74,'[2]~Pop Trunc'!$A$2:$AX$60,'[2]~Pop Trunc'!W$2,FALSE)</f>
        <v>35</v>
      </c>
      <c r="AA74" s="225">
        <f>VLOOKUP($A74,'[2]~Pop Trunc'!$A$2:$AX$60,'[2]~Pop Trunc'!X$2,FALSE)</f>
        <v>40</v>
      </c>
      <c r="AB74" s="225">
        <f>VLOOKUP($A74,'[2]~Pop Trunc'!$A$2:$AX$60,'[2]~Pop Trunc'!Y$2,FALSE)</f>
        <v>55</v>
      </c>
      <c r="AC74" s="225">
        <f>VLOOKUP($A74,'[2]~Pop Trunc'!$A$2:$AX$60,'[2]~Pop Trunc'!Z$2,FALSE)</f>
        <v>60</v>
      </c>
      <c r="AD74" s="225">
        <f>VLOOKUP($A74,'[2]~Pop Trunc'!$A$2:$AX$60,'[2]~Pop Trunc'!AA$2,FALSE)</f>
        <v>70</v>
      </c>
      <c r="AE74" s="225">
        <f>VLOOKUP($A74,'[2]~Pop Trunc'!$A$2:$AX$60,'[2]~Pop Trunc'!AB$2,FALSE)</f>
        <v>55</v>
      </c>
      <c r="AF74" s="225">
        <f>VLOOKUP($A74,'[2]~Pop Trunc'!$A$2:$AX$60,'[2]~Pop Trunc'!AC$2,FALSE)</f>
        <v>60</v>
      </c>
      <c r="AG74" s="225">
        <f>VLOOKUP($A74,'[2]~Pop Trunc'!$A$2:$AX$60,'[2]~Pop Trunc'!AD$2,FALSE)</f>
        <v>70</v>
      </c>
      <c r="AH74" s="225">
        <f>VLOOKUP($A74,'[2]~Pop Trunc'!$A$2:$AX$60,'[2]~Pop Trunc'!AE$2,FALSE)</f>
        <v>80</v>
      </c>
      <c r="AI74" s="225">
        <f>VLOOKUP($A74,'[2]~Pop Trunc'!$A$2:$AX$60,'[2]~Pop Trunc'!AF$2,FALSE)</f>
        <v>100</v>
      </c>
      <c r="AJ74" s="233">
        <f>VLOOKUP($A74,'[2]~Pop Trunc'!$A$2:$AX$60,'[2]~Pop Trunc'!AG$2,FALSE)</f>
        <v>60</v>
      </c>
      <c r="AK74" s="233">
        <f>VLOOKUP($A74,'[2]~Pop Trunc'!$A$2:$AX$60,'[2]~Pop Trunc'!AH$2,FALSE)</f>
        <v>60</v>
      </c>
      <c r="AL74" s="233">
        <f>VLOOKUP($A74,'[2]~Pop Trunc'!$A$2:$AX$60,'[2]~Pop Trunc'!AI$2,FALSE)</f>
        <v>50</v>
      </c>
      <c r="AM74" s="233">
        <f>VLOOKUP($A74,'[2]~Pop Trunc'!$A$2:$AX$60,'[2]~Pop Trunc'!AJ$2,FALSE)</f>
        <v>45</v>
      </c>
      <c r="AN74" s="233">
        <f>VLOOKUP($A74,'[2]~Pop Trunc'!$A$2:$AX$60,'[2]~Pop Trunc'!AK$2,FALSE)</f>
        <v>45</v>
      </c>
      <c r="AO74" s="233">
        <f>VLOOKUP($A74,'[2]~Pop Trunc'!$A$2:$AX$60,'[2]~Pop Trunc'!AL$2,FALSE)</f>
        <v>35</v>
      </c>
      <c r="AP74" s="233">
        <f>VLOOKUP($A74,'[2]~Pop Trunc'!$A$2:$AX$60,'[2]~Pop Trunc'!AM$2,FALSE)</f>
        <v>25</v>
      </c>
      <c r="AQ74" s="233">
        <f>VLOOKUP($A74,'[2]~Pop Trunc'!$A$2:$AX$60,'[2]~Pop Trunc'!AN$2,FALSE)</f>
        <v>15</v>
      </c>
      <c r="AR74" s="233">
        <f>VLOOKUP($A74,'[2]~Pop Trunc'!$A$2:$AX$60,'[2]~Pop Trunc'!AO$2,FALSE)</f>
        <v>5</v>
      </c>
      <c r="AS74" s="233">
        <f>VLOOKUP($A74,'[2]~Pop Trunc'!$A$2:$AX$60,'[2]~Pop Trunc'!AP$2,FALSE)</f>
        <v>10</v>
      </c>
      <c r="AT74" s="233">
        <f>VLOOKUP($A74,'[2]~Pop Trunc'!$A$2:$AX$60,'[2]~Pop Trunc'!AQ$2,FALSE)</f>
        <v>0</v>
      </c>
      <c r="AU74" s="233">
        <f>VLOOKUP($A74,'[2]~Pop Trunc'!$A$2:$AX$60,'[2]~Pop Trunc'!AR$2,FALSE)</f>
        <v>5</v>
      </c>
      <c r="AW74" s="159" t="s">
        <v>357</v>
      </c>
      <c r="AX74" s="116">
        <v>2011</v>
      </c>
      <c r="AY74" s="116" t="s">
        <v>341</v>
      </c>
      <c r="BA74" s="132" t="e">
        <f>VLOOKUP($AW74,$D$6:$AU$87,7,FALSE)</f>
        <v>#N/A</v>
      </c>
      <c r="BB74" s="132" t="e">
        <f>VLOOKUP($AW74,$D$6:$AU$87,9,FALSE)</f>
        <v>#N/A</v>
      </c>
      <c r="BC74" s="132" t="e">
        <f>VLOOKUP($AW74,$D$6:$AU$87,11,FALSE)</f>
        <v>#N/A</v>
      </c>
      <c r="BD74" s="132" t="e">
        <f>VLOOKUP($AW74,$D$6:$AU$87,13,FALSE)</f>
        <v>#N/A</v>
      </c>
      <c r="BE74" s="132" t="e">
        <f>VLOOKUP($AW74,$D$6:$AU$87,15,FALSE)</f>
        <v>#N/A</v>
      </c>
      <c r="BF74" s="132" t="e">
        <f>VLOOKUP($AW74,$D$6:$AU$87,17,FALSE)</f>
        <v>#N/A</v>
      </c>
      <c r="BG74" s="132" t="e">
        <f>VLOOKUP($AW74,$D$6:$AU$87,19,FALSE)</f>
        <v>#N/A</v>
      </c>
      <c r="BH74" s="132" t="e">
        <f>VLOOKUP($AW74,$D$6:$AU$87,21,FALSE)</f>
        <v>#N/A</v>
      </c>
      <c r="BI74" s="132" t="e">
        <f>VLOOKUP($AW74,$D$6:$AU$87,23,FALSE)</f>
        <v>#N/A</v>
      </c>
      <c r="BJ74" s="132" t="e">
        <f>VLOOKUP($AW74,$D$6:$AU$87,25,FALSE)</f>
        <v>#N/A</v>
      </c>
      <c r="BK74" s="132" t="e">
        <f>VLOOKUP($AW74,$D$6:$AU$87,27,FALSE)</f>
        <v>#N/A</v>
      </c>
      <c r="BL74" s="132" t="e">
        <f>VLOOKUP($AW74,$D$6:$AU$87,29,FALSE)</f>
        <v>#N/A</v>
      </c>
      <c r="BM74" s="132" t="e">
        <f>VLOOKUP($AW74,$D$6:$AU$87,31,FALSE)</f>
        <v>#N/A</v>
      </c>
      <c r="BN74" s="132" t="e">
        <f>VLOOKUP($AW74,$D$6:$AU$87,33,FALSE)</f>
        <v>#N/A</v>
      </c>
      <c r="BO74" s="132" t="e">
        <f>VLOOKUP($AW74,$D$6:$AU$87,35,FALSE)</f>
        <v>#N/A</v>
      </c>
      <c r="BP74" s="132" t="e">
        <f>VLOOKUP($AW74,$D$6:$AU$87,37,FALSE)</f>
        <v>#N/A</v>
      </c>
      <c r="BQ74" s="132" t="e">
        <f>VLOOKUP($AW74,$D$6:$AU$87,39,FALSE)</f>
        <v>#N/A</v>
      </c>
      <c r="BR74" s="132" t="e">
        <f>VLOOKUP($AW74,$D$6:$AU$87,41,FALSE)</f>
        <v>#N/A</v>
      </c>
      <c r="BS74" s="132" t="e">
        <f>VLOOKUP($AW74,$D$6:$AU$87,43,FALSE)</f>
        <v>#N/A</v>
      </c>
      <c r="BT74" s="132" t="e">
        <f>VLOOKUP($AW74,$D$6:$AU$87,5,FALSE)</f>
        <v>#N/A</v>
      </c>
      <c r="BU74" s="116" t="e">
        <f>SUM(BA74:BS74)</f>
        <v>#N/A</v>
      </c>
      <c r="CL74" s="167" t="str">
        <f>CL80</f>
        <v>Creston</v>
      </c>
      <c r="CM74" s="167">
        <f>CM80</f>
        <v>2006</v>
      </c>
      <c r="CN74" s="167" t="str">
        <f>CN80</f>
        <v>F</v>
      </c>
      <c r="CP74" s="132"/>
      <c r="CQ74" s="169">
        <f t="shared" ref="CQ74:DI74" si="45">CQ80/$AD80*100</f>
        <v>1013.3333333333333</v>
      </c>
      <c r="CR74" s="170">
        <f t="shared" si="45"/>
        <v>1086.6666666666667</v>
      </c>
      <c r="CS74" s="170">
        <f t="shared" si="45"/>
        <v>1100</v>
      </c>
      <c r="CT74" s="170">
        <f t="shared" si="45"/>
        <v>1326.6666666666667</v>
      </c>
      <c r="CU74" s="170">
        <f t="shared" si="45"/>
        <v>783.33333333333326</v>
      </c>
      <c r="CV74" s="170">
        <f t="shared" si="45"/>
        <v>766.66666666666674</v>
      </c>
      <c r="CW74" s="170">
        <f t="shared" si="45"/>
        <v>856.66666666666663</v>
      </c>
      <c r="CX74" s="170">
        <f t="shared" si="45"/>
        <v>966.66666666666663</v>
      </c>
      <c r="CY74" s="170">
        <f t="shared" si="45"/>
        <v>1290</v>
      </c>
      <c r="CZ74" s="170">
        <f t="shared" si="45"/>
        <v>1473.3333333333333</v>
      </c>
      <c r="DA74" s="170">
        <f t="shared" si="45"/>
        <v>1630</v>
      </c>
      <c r="DB74" s="170">
        <f t="shared" si="45"/>
        <v>1910.0000000000002</v>
      </c>
      <c r="DC74" s="170">
        <f t="shared" si="45"/>
        <v>1623.3333333333335</v>
      </c>
      <c r="DD74" s="170">
        <f t="shared" si="45"/>
        <v>1410</v>
      </c>
      <c r="DE74" s="170">
        <f t="shared" si="45"/>
        <v>1203.3333333333333</v>
      </c>
      <c r="DF74" s="170">
        <f t="shared" si="45"/>
        <v>886.66666666666674</v>
      </c>
      <c r="DG74" s="170">
        <f t="shared" si="45"/>
        <v>856.66666666666663</v>
      </c>
      <c r="DH74" s="170">
        <f t="shared" si="45"/>
        <v>423.33333333333331</v>
      </c>
      <c r="DI74" s="170">
        <f t="shared" si="45"/>
        <v>283.33333333333337</v>
      </c>
      <c r="DJ74" s="170">
        <f>SUM(CQ74:DI74)</f>
        <v>20890</v>
      </c>
    </row>
    <row r="75" spans="1:114" ht="15" thickBot="1">
      <c r="D75" s="140" t="s">
        <v>597</v>
      </c>
      <c r="E75" s="141">
        <v>53.7</v>
      </c>
      <c r="F75" s="141">
        <v>54</v>
      </c>
      <c r="G75" s="142">
        <v>53.85</v>
      </c>
      <c r="H75" s="141">
        <v>685</v>
      </c>
      <c r="I75" s="141">
        <v>705</v>
      </c>
      <c r="J75" s="220">
        <v>15</v>
      </c>
      <c r="K75" s="220">
        <v>20</v>
      </c>
      <c r="L75" s="220">
        <v>25</v>
      </c>
      <c r="M75" s="220">
        <v>30</v>
      </c>
      <c r="N75" s="220">
        <v>35</v>
      </c>
      <c r="O75" s="220">
        <v>40</v>
      </c>
      <c r="P75" s="229">
        <v>35</v>
      </c>
      <c r="Q75" s="229">
        <v>35</v>
      </c>
      <c r="R75" s="229">
        <v>30</v>
      </c>
      <c r="S75" s="229">
        <v>10</v>
      </c>
      <c r="T75" s="229">
        <v>15</v>
      </c>
      <c r="U75" s="229">
        <v>15</v>
      </c>
      <c r="V75" s="229">
        <v>20</v>
      </c>
      <c r="W75" s="229">
        <v>25</v>
      </c>
      <c r="X75" s="229">
        <v>30</v>
      </c>
      <c r="Y75" s="229">
        <v>30</v>
      </c>
      <c r="Z75" s="229">
        <v>35</v>
      </c>
      <c r="AA75" s="229">
        <v>40</v>
      </c>
      <c r="AB75" s="229">
        <v>55</v>
      </c>
      <c r="AC75" s="229">
        <v>60</v>
      </c>
      <c r="AD75" s="229">
        <v>70</v>
      </c>
      <c r="AE75" s="229">
        <v>55</v>
      </c>
      <c r="AF75" s="229">
        <v>60</v>
      </c>
      <c r="AG75" s="229">
        <v>70</v>
      </c>
      <c r="AH75" s="229">
        <v>80</v>
      </c>
      <c r="AI75" s="229">
        <v>100</v>
      </c>
      <c r="AJ75" s="240">
        <v>60</v>
      </c>
      <c r="AK75" s="240">
        <v>60</v>
      </c>
      <c r="AL75" s="240">
        <v>50</v>
      </c>
      <c r="AM75" s="240">
        <v>45</v>
      </c>
      <c r="AN75" s="240">
        <v>45</v>
      </c>
      <c r="AO75" s="240">
        <v>35</v>
      </c>
      <c r="AP75" s="240">
        <v>25</v>
      </c>
      <c r="AQ75" s="240">
        <v>15</v>
      </c>
      <c r="AR75" s="240">
        <v>5</v>
      </c>
      <c r="AS75" s="240">
        <v>10</v>
      </c>
      <c r="AT75" s="240">
        <v>0</v>
      </c>
      <c r="AU75" s="241">
        <v>5</v>
      </c>
    </row>
    <row r="76" spans="1:114" ht="15" thickBot="1">
      <c r="A76" s="116">
        <v>5905032</v>
      </c>
      <c r="B76" s="116" t="s">
        <v>34</v>
      </c>
      <c r="C76" s="116" t="s">
        <v>286</v>
      </c>
      <c r="D76" s="151" t="s">
        <v>34</v>
      </c>
      <c r="E76" s="152">
        <f>VLOOKUP($A76,'[2]~Pop Trunc'!$A$2:$AX$60,'[2]~Pop Trunc'!C$2,FALSE)</f>
        <v>50.6</v>
      </c>
      <c r="F76" s="152">
        <f>VLOOKUP($A76,'[2]~Pop Trunc'!$A$2:$AX$60,'[2]~Pop Trunc'!D$2,FALSE)</f>
        <v>53.8</v>
      </c>
      <c r="G76" s="152"/>
      <c r="H76" s="152">
        <f>VLOOKUP($A76,'[2]~Pop Trunc'!$A$2:$AX$60,'[2]~Pop Trunc'!E$2,FALSE)</f>
        <v>1890</v>
      </c>
      <c r="I76" s="152">
        <f>VLOOKUP($A76,'[2]~Pop Trunc'!$A$2:$AX$60,'[2]~Pop Trunc'!F$2,FALSE)</f>
        <v>2095</v>
      </c>
      <c r="J76" s="216">
        <f>VLOOKUP($A76,'[2]~Pop Trunc'!$A$2:$AX$60,'[2]~Pop Trunc'!G$2,FALSE)</f>
        <v>105</v>
      </c>
      <c r="K76" s="216">
        <f>VLOOKUP($A76,'[2]~Pop Trunc'!$A$2:$AX$60,'[2]~Pop Trunc'!H$2,FALSE)</f>
        <v>65</v>
      </c>
      <c r="L76" s="216">
        <f>VLOOKUP($A76,'[2]~Pop Trunc'!$A$2:$AX$60,'[2]~Pop Trunc'!I$2,FALSE)</f>
        <v>95</v>
      </c>
      <c r="M76" s="216">
        <f>VLOOKUP($A76,'[2]~Pop Trunc'!$A$2:$AX$60,'[2]~Pop Trunc'!J$2,FALSE)</f>
        <v>105</v>
      </c>
      <c r="N76" s="216">
        <f>VLOOKUP($A76,'[2]~Pop Trunc'!$A$2:$AX$60,'[2]~Pop Trunc'!K$2,FALSE)</f>
        <v>90</v>
      </c>
      <c r="O76" s="216">
        <f>VLOOKUP($A76,'[2]~Pop Trunc'!$A$2:$AX$60,'[2]~Pop Trunc'!L$2,FALSE)</f>
        <v>90</v>
      </c>
      <c r="P76" s="225">
        <f>VLOOKUP($A76,'[2]~Pop Trunc'!$A$2:$AX$60,'[2]~Pop Trunc'!M$2,FALSE)</f>
        <v>105</v>
      </c>
      <c r="Q76" s="225">
        <f>VLOOKUP($A76,'[2]~Pop Trunc'!$A$2:$AX$60,'[2]~Pop Trunc'!N$2,FALSE)</f>
        <v>90</v>
      </c>
      <c r="R76" s="225">
        <f>VLOOKUP($A76,'[2]~Pop Trunc'!$A$2:$AX$60,'[2]~Pop Trunc'!O$2,FALSE)</f>
        <v>70</v>
      </c>
      <c r="S76" s="225">
        <f>VLOOKUP($A76,'[2]~Pop Trunc'!$A$2:$AX$60,'[2]~Pop Trunc'!P$2,FALSE)</f>
        <v>70</v>
      </c>
      <c r="T76" s="225">
        <f>VLOOKUP($A76,'[2]~Pop Trunc'!$A$2:$AX$60,'[2]~Pop Trunc'!Q$2,FALSE)</f>
        <v>65</v>
      </c>
      <c r="U76" s="225">
        <f>VLOOKUP($A76,'[2]~Pop Trunc'!$A$2:$AX$60,'[2]~Pop Trunc'!R$2,FALSE)</f>
        <v>75</v>
      </c>
      <c r="V76" s="225">
        <f>VLOOKUP($A76,'[2]~Pop Trunc'!$A$2:$AX$60,'[2]~Pop Trunc'!S$2,FALSE)</f>
        <v>80</v>
      </c>
      <c r="W76" s="225">
        <f>VLOOKUP($A76,'[2]~Pop Trunc'!$A$2:$AX$60,'[2]~Pop Trunc'!T$2,FALSE)</f>
        <v>80</v>
      </c>
      <c r="X76" s="225">
        <f>VLOOKUP($A76,'[2]~Pop Trunc'!$A$2:$AX$60,'[2]~Pop Trunc'!U$2,FALSE)</f>
        <v>85</v>
      </c>
      <c r="Y76" s="225">
        <f>VLOOKUP($A76,'[2]~Pop Trunc'!$A$2:$AX$60,'[2]~Pop Trunc'!V$2,FALSE)</f>
        <v>80</v>
      </c>
      <c r="Z76" s="225">
        <f>VLOOKUP($A76,'[2]~Pop Trunc'!$A$2:$AX$60,'[2]~Pop Trunc'!W$2,FALSE)</f>
        <v>95</v>
      </c>
      <c r="AA76" s="225">
        <f>VLOOKUP($A76,'[2]~Pop Trunc'!$A$2:$AX$60,'[2]~Pop Trunc'!X$2,FALSE)</f>
        <v>115</v>
      </c>
      <c r="AB76" s="225">
        <f>VLOOKUP($A76,'[2]~Pop Trunc'!$A$2:$AX$60,'[2]~Pop Trunc'!Y$2,FALSE)</f>
        <v>140</v>
      </c>
      <c r="AC76" s="225">
        <f>VLOOKUP($A76,'[2]~Pop Trunc'!$A$2:$AX$60,'[2]~Pop Trunc'!Z$2,FALSE)</f>
        <v>145</v>
      </c>
      <c r="AD76" s="225">
        <f>VLOOKUP($A76,'[2]~Pop Trunc'!$A$2:$AX$60,'[2]~Pop Trunc'!AA$2,FALSE)</f>
        <v>135</v>
      </c>
      <c r="AE76" s="225">
        <f>VLOOKUP($A76,'[2]~Pop Trunc'!$A$2:$AX$60,'[2]~Pop Trunc'!AB$2,FALSE)</f>
        <v>150</v>
      </c>
      <c r="AF76" s="225">
        <f>VLOOKUP($A76,'[2]~Pop Trunc'!$A$2:$AX$60,'[2]~Pop Trunc'!AC$2,FALSE)</f>
        <v>150</v>
      </c>
      <c r="AG76" s="225">
        <f>VLOOKUP($A76,'[2]~Pop Trunc'!$A$2:$AX$60,'[2]~Pop Trunc'!AD$2,FALSE)</f>
        <v>190</v>
      </c>
      <c r="AH76" s="225">
        <f>VLOOKUP($A76,'[2]~Pop Trunc'!$A$2:$AX$60,'[2]~Pop Trunc'!AE$2,FALSE)</f>
        <v>185</v>
      </c>
      <c r="AI76" s="225">
        <f>VLOOKUP($A76,'[2]~Pop Trunc'!$A$2:$AX$60,'[2]~Pop Trunc'!AF$2,FALSE)</f>
        <v>185</v>
      </c>
      <c r="AJ76" s="233">
        <f>VLOOKUP($A76,'[2]~Pop Trunc'!$A$2:$AX$60,'[2]~Pop Trunc'!AG$2,FALSE)</f>
        <v>145</v>
      </c>
      <c r="AK76" s="233">
        <f>VLOOKUP($A76,'[2]~Pop Trunc'!$A$2:$AX$60,'[2]~Pop Trunc'!AH$2,FALSE)</f>
        <v>180</v>
      </c>
      <c r="AL76" s="233">
        <f>VLOOKUP($A76,'[2]~Pop Trunc'!$A$2:$AX$60,'[2]~Pop Trunc'!AI$2,FALSE)</f>
        <v>125</v>
      </c>
      <c r="AM76" s="233">
        <f>VLOOKUP($A76,'[2]~Pop Trunc'!$A$2:$AX$60,'[2]~Pop Trunc'!AJ$2,FALSE)</f>
        <v>125</v>
      </c>
      <c r="AN76" s="233">
        <f>VLOOKUP($A76,'[2]~Pop Trunc'!$A$2:$AX$60,'[2]~Pop Trunc'!AK$2,FALSE)</f>
        <v>95</v>
      </c>
      <c r="AO76" s="233">
        <f>VLOOKUP($A76,'[2]~Pop Trunc'!$A$2:$AX$60,'[2]~Pop Trunc'!AL$2,FALSE)</f>
        <v>135</v>
      </c>
      <c r="AP76" s="233">
        <f>VLOOKUP($A76,'[2]~Pop Trunc'!$A$2:$AX$60,'[2]~Pop Trunc'!AM$2,FALSE)</f>
        <v>70</v>
      </c>
      <c r="AQ76" s="233">
        <f>VLOOKUP($A76,'[2]~Pop Trunc'!$A$2:$AX$60,'[2]~Pop Trunc'!AN$2,FALSE)</f>
        <v>110</v>
      </c>
      <c r="AR76" s="233">
        <f>VLOOKUP($A76,'[2]~Pop Trunc'!$A$2:$AX$60,'[2]~Pop Trunc'!AO$2,FALSE)</f>
        <v>45</v>
      </c>
      <c r="AS76" s="233">
        <f>VLOOKUP($A76,'[2]~Pop Trunc'!$A$2:$AX$60,'[2]~Pop Trunc'!AP$2,FALSE)</f>
        <v>65</v>
      </c>
      <c r="AT76" s="233">
        <f>VLOOKUP($A76,'[2]~Pop Trunc'!$A$2:$AX$60,'[2]~Pop Trunc'!AQ$2,FALSE)</f>
        <v>15</v>
      </c>
      <c r="AU76" s="233">
        <f>VLOOKUP($A76,'[2]~Pop Trunc'!$A$2:$AX$60,'[2]~Pop Trunc'!AR$2,FALSE)</f>
        <v>35</v>
      </c>
      <c r="AW76" s="176" t="s">
        <v>361</v>
      </c>
      <c r="AX76" s="116">
        <v>2011</v>
      </c>
      <c r="AY76" s="116" t="s">
        <v>338</v>
      </c>
      <c r="BA76" s="132" t="e">
        <f>VLOOKUP($AW76,$D$6:$AU$87,6,FALSE)</f>
        <v>#N/A</v>
      </c>
      <c r="BB76" s="132" t="e">
        <f>VLOOKUP($AW76,$D$6:$AU$87,8,FALSE)</f>
        <v>#N/A</v>
      </c>
      <c r="BC76" s="132" t="e">
        <f>VLOOKUP($AW76,$D$6:$AU$87,10,FALSE)</f>
        <v>#N/A</v>
      </c>
      <c r="BD76" s="132" t="e">
        <f>VLOOKUP($AW76,$D$6:$AU$87,12,FALSE)</f>
        <v>#N/A</v>
      </c>
      <c r="BE76" s="132" t="e">
        <f>VLOOKUP($AW76,$D$6:$AU$87,14,FALSE)</f>
        <v>#N/A</v>
      </c>
      <c r="BF76" s="132" t="e">
        <f>VLOOKUP($AW76,$D$6:$AU$87,16,FALSE)</f>
        <v>#N/A</v>
      </c>
      <c r="BG76" s="132" t="e">
        <f>VLOOKUP($AW76,$D$6:$AU$87,18,FALSE)</f>
        <v>#N/A</v>
      </c>
      <c r="BH76" s="132" t="e">
        <f>VLOOKUP($AW76,$D$6:$AU$87,20,FALSE)</f>
        <v>#N/A</v>
      </c>
      <c r="BI76" s="132" t="e">
        <f>VLOOKUP($AW76,$D$6:$AU$87,22,FALSE)</f>
        <v>#N/A</v>
      </c>
      <c r="BJ76" s="132" t="e">
        <f>VLOOKUP($AW76,$D$6:$AU$87,24,FALSE)</f>
        <v>#N/A</v>
      </c>
      <c r="BK76" s="132" t="e">
        <f>VLOOKUP($AW76,$D$6:$AU$87,26,FALSE)</f>
        <v>#N/A</v>
      </c>
      <c r="BL76" s="132" t="e">
        <f>VLOOKUP($AW76,$D$6:$AU$87,28,FALSE)</f>
        <v>#N/A</v>
      </c>
      <c r="BM76" s="132" t="e">
        <f>VLOOKUP($AW76,$D$6:$AU$87,30,FALSE)</f>
        <v>#N/A</v>
      </c>
      <c r="BN76" s="132" t="e">
        <f>VLOOKUP($AW76,$D$6:$AU$87,32,FALSE)</f>
        <v>#N/A</v>
      </c>
      <c r="BO76" s="132" t="e">
        <f>VLOOKUP($AW76,$D$6:$AU$87,34,FALSE)</f>
        <v>#N/A</v>
      </c>
      <c r="BP76" s="132" t="e">
        <f>VLOOKUP($AW76,$D$6:$AU$87,36,FALSE)</f>
        <v>#N/A</v>
      </c>
      <c r="BQ76" s="132" t="e">
        <f>VLOOKUP($AW76,$D$6:$AU$87,38,FALSE)</f>
        <v>#N/A</v>
      </c>
      <c r="BR76" s="132" t="e">
        <f>VLOOKUP($AW76,$D$6:$AU$87,40,FALSE)</f>
        <v>#N/A</v>
      </c>
      <c r="BS76" s="132" t="e">
        <f>VLOOKUP($AW76,$D$6:$AU$87,42,FALSE)</f>
        <v>#N/A</v>
      </c>
      <c r="BT76" s="132" t="e">
        <f>VLOOKUP($AW76,$D$6:$AU$87,4,FALSE)</f>
        <v>#N/A</v>
      </c>
      <c r="BU76" s="116" t="e">
        <f t="shared" si="15"/>
        <v>#N/A</v>
      </c>
      <c r="CP76" s="132"/>
      <c r="CQ76" s="132">
        <f t="shared" ref="CQ76:DJ76" si="46">CQ73*-1</f>
        <v>-276</v>
      </c>
      <c r="CR76" s="116">
        <f t="shared" si="46"/>
        <v>-367</v>
      </c>
      <c r="CS76" s="116">
        <f t="shared" si="46"/>
        <v>-370</v>
      </c>
      <c r="CT76" s="116">
        <f t="shared" si="46"/>
        <v>-413</v>
      </c>
      <c r="CU76" s="116">
        <f t="shared" si="46"/>
        <v>-222</v>
      </c>
      <c r="CV76" s="116">
        <f t="shared" si="46"/>
        <v>-229</v>
      </c>
      <c r="CW76" s="116">
        <f t="shared" si="46"/>
        <v>-248</v>
      </c>
      <c r="CX76" s="116">
        <f t="shared" si="46"/>
        <v>-277</v>
      </c>
      <c r="CY76" s="116">
        <f t="shared" si="46"/>
        <v>-358</v>
      </c>
      <c r="CZ76" s="116">
        <f t="shared" si="46"/>
        <v>-458</v>
      </c>
      <c r="DA76" s="116">
        <f t="shared" si="46"/>
        <v>-455</v>
      </c>
      <c r="DB76" s="116">
        <f t="shared" si="46"/>
        <v>-544</v>
      </c>
      <c r="DC76" s="116">
        <f t="shared" si="46"/>
        <v>-466</v>
      </c>
      <c r="DD76" s="116">
        <f t="shared" si="46"/>
        <v>-418</v>
      </c>
      <c r="DE76" s="116">
        <f t="shared" si="46"/>
        <v>-434</v>
      </c>
      <c r="DF76" s="116">
        <f t="shared" si="46"/>
        <v>-303</v>
      </c>
      <c r="DG76" s="116">
        <f t="shared" si="46"/>
        <v>-176</v>
      </c>
      <c r="DH76" s="116">
        <f t="shared" si="46"/>
        <v>-97</v>
      </c>
      <c r="DI76" s="116">
        <f t="shared" si="46"/>
        <v>-57</v>
      </c>
      <c r="DJ76" s="116">
        <f t="shared" si="46"/>
        <v>-6168</v>
      </c>
    </row>
    <row r="77" spans="1:114" ht="15" thickBot="1">
      <c r="A77" s="116">
        <v>5905052</v>
      </c>
      <c r="B77" s="116" t="s">
        <v>363</v>
      </c>
      <c r="C77" s="116" t="s">
        <v>289</v>
      </c>
      <c r="D77" s="151" t="s">
        <v>363</v>
      </c>
      <c r="E77" s="152">
        <f>VLOOKUP($A77,'[2]~Pop Trunc'!$A$2:$AX$60,'[2]~Pop Trunc'!C$2,FALSE)</f>
        <v>53</v>
      </c>
      <c r="F77" s="152">
        <f>VLOOKUP($A77,'[2]~Pop Trunc'!$A$2:$AX$60,'[2]~Pop Trunc'!D$2,FALSE)</f>
        <v>51.7</v>
      </c>
      <c r="G77" s="152"/>
      <c r="H77" s="152">
        <f>VLOOKUP($A77,'[2]~Pop Trunc'!$A$2:$AX$60,'[2]~Pop Trunc'!E$2,FALSE)</f>
        <v>1600</v>
      </c>
      <c r="I77" s="152">
        <f>VLOOKUP($A77,'[2]~Pop Trunc'!$A$2:$AX$60,'[2]~Pop Trunc'!F$2,FALSE)</f>
        <v>1590</v>
      </c>
      <c r="J77" s="216">
        <f>VLOOKUP($A77,'[2]~Pop Trunc'!$A$2:$AX$60,'[2]~Pop Trunc'!G$2,FALSE)</f>
        <v>60</v>
      </c>
      <c r="K77" s="216">
        <f>VLOOKUP($A77,'[2]~Pop Trunc'!$A$2:$AX$60,'[2]~Pop Trunc'!H$2,FALSE)</f>
        <v>60</v>
      </c>
      <c r="L77" s="216">
        <f>VLOOKUP($A77,'[2]~Pop Trunc'!$A$2:$AX$60,'[2]~Pop Trunc'!I$2,FALSE)</f>
        <v>75</v>
      </c>
      <c r="M77" s="216">
        <f>VLOOKUP($A77,'[2]~Pop Trunc'!$A$2:$AX$60,'[2]~Pop Trunc'!J$2,FALSE)</f>
        <v>70</v>
      </c>
      <c r="N77" s="216">
        <f>VLOOKUP($A77,'[2]~Pop Trunc'!$A$2:$AX$60,'[2]~Pop Trunc'!K$2,FALSE)</f>
        <v>80</v>
      </c>
      <c r="O77" s="216">
        <f>VLOOKUP($A77,'[2]~Pop Trunc'!$A$2:$AX$60,'[2]~Pop Trunc'!L$2,FALSE)</f>
        <v>75</v>
      </c>
      <c r="P77" s="225">
        <f>VLOOKUP($A77,'[2]~Pop Trunc'!$A$2:$AX$60,'[2]~Pop Trunc'!M$2,FALSE)</f>
        <v>85</v>
      </c>
      <c r="Q77" s="225">
        <f>VLOOKUP($A77,'[2]~Pop Trunc'!$A$2:$AX$60,'[2]~Pop Trunc'!N$2,FALSE)</f>
        <v>100</v>
      </c>
      <c r="R77" s="225">
        <f>VLOOKUP($A77,'[2]~Pop Trunc'!$A$2:$AX$60,'[2]~Pop Trunc'!O$2,FALSE)</f>
        <v>55</v>
      </c>
      <c r="S77" s="225">
        <f>VLOOKUP($A77,'[2]~Pop Trunc'!$A$2:$AX$60,'[2]~Pop Trunc'!P$2,FALSE)</f>
        <v>45</v>
      </c>
      <c r="T77" s="225">
        <f>VLOOKUP($A77,'[2]~Pop Trunc'!$A$2:$AX$60,'[2]~Pop Trunc'!Q$2,FALSE)</f>
        <v>40</v>
      </c>
      <c r="U77" s="225">
        <f>VLOOKUP($A77,'[2]~Pop Trunc'!$A$2:$AX$60,'[2]~Pop Trunc'!R$2,FALSE)</f>
        <v>35</v>
      </c>
      <c r="V77" s="225">
        <f>VLOOKUP($A77,'[2]~Pop Trunc'!$A$2:$AX$60,'[2]~Pop Trunc'!S$2,FALSE)</f>
        <v>45</v>
      </c>
      <c r="W77" s="225">
        <f>VLOOKUP($A77,'[2]~Pop Trunc'!$A$2:$AX$60,'[2]~Pop Trunc'!T$2,FALSE)</f>
        <v>65</v>
      </c>
      <c r="X77" s="225">
        <f>VLOOKUP($A77,'[2]~Pop Trunc'!$A$2:$AX$60,'[2]~Pop Trunc'!U$2,FALSE)</f>
        <v>65</v>
      </c>
      <c r="Y77" s="225">
        <f>VLOOKUP($A77,'[2]~Pop Trunc'!$A$2:$AX$60,'[2]~Pop Trunc'!V$2,FALSE)</f>
        <v>65</v>
      </c>
      <c r="Z77" s="225">
        <f>VLOOKUP($A77,'[2]~Pop Trunc'!$A$2:$AX$60,'[2]~Pop Trunc'!W$2,FALSE)</f>
        <v>90</v>
      </c>
      <c r="AA77" s="225">
        <f>VLOOKUP($A77,'[2]~Pop Trunc'!$A$2:$AX$60,'[2]~Pop Trunc'!X$2,FALSE)</f>
        <v>95</v>
      </c>
      <c r="AB77" s="225">
        <f>VLOOKUP($A77,'[2]~Pop Trunc'!$A$2:$AX$60,'[2]~Pop Trunc'!Y$2,FALSE)</f>
        <v>120</v>
      </c>
      <c r="AC77" s="225">
        <f>VLOOKUP($A77,'[2]~Pop Trunc'!$A$2:$AX$60,'[2]~Pop Trunc'!Z$2,FALSE)</f>
        <v>145</v>
      </c>
      <c r="AD77" s="225">
        <f>VLOOKUP($A77,'[2]~Pop Trunc'!$A$2:$AX$60,'[2]~Pop Trunc'!AA$2,FALSE)</f>
        <v>150</v>
      </c>
      <c r="AE77" s="225">
        <f>VLOOKUP($A77,'[2]~Pop Trunc'!$A$2:$AX$60,'[2]~Pop Trunc'!AB$2,FALSE)</f>
        <v>150</v>
      </c>
      <c r="AF77" s="225">
        <f>VLOOKUP($A77,'[2]~Pop Trunc'!$A$2:$AX$60,'[2]~Pop Trunc'!AC$2,FALSE)</f>
        <v>155</v>
      </c>
      <c r="AG77" s="225">
        <f>VLOOKUP($A77,'[2]~Pop Trunc'!$A$2:$AX$60,'[2]~Pop Trunc'!AD$2,FALSE)</f>
        <v>160</v>
      </c>
      <c r="AH77" s="225">
        <f>VLOOKUP($A77,'[2]~Pop Trunc'!$A$2:$AX$60,'[2]~Pop Trunc'!AE$2,FALSE)</f>
        <v>180</v>
      </c>
      <c r="AI77" s="225">
        <f>VLOOKUP($A77,'[2]~Pop Trunc'!$A$2:$AX$60,'[2]~Pop Trunc'!AF$2,FALSE)</f>
        <v>195</v>
      </c>
      <c r="AJ77" s="233">
        <f>VLOOKUP($A77,'[2]~Pop Trunc'!$A$2:$AX$60,'[2]~Pop Trunc'!AG$2,FALSE)</f>
        <v>150</v>
      </c>
      <c r="AK77" s="233">
        <f>VLOOKUP($A77,'[2]~Pop Trunc'!$A$2:$AX$60,'[2]~Pop Trunc'!AH$2,FALSE)</f>
        <v>120</v>
      </c>
      <c r="AL77" s="233">
        <f>VLOOKUP($A77,'[2]~Pop Trunc'!$A$2:$AX$60,'[2]~Pop Trunc'!AI$2,FALSE)</f>
        <v>120</v>
      </c>
      <c r="AM77" s="233">
        <f>VLOOKUP($A77,'[2]~Pop Trunc'!$A$2:$AX$60,'[2]~Pop Trunc'!AJ$2,FALSE)</f>
        <v>95</v>
      </c>
      <c r="AN77" s="233">
        <f>VLOOKUP($A77,'[2]~Pop Trunc'!$A$2:$AX$60,'[2]~Pop Trunc'!AK$2,FALSE)</f>
        <v>65</v>
      </c>
      <c r="AO77" s="233">
        <f>VLOOKUP($A77,'[2]~Pop Trunc'!$A$2:$AX$60,'[2]~Pop Trunc'!AL$2,FALSE)</f>
        <v>65</v>
      </c>
      <c r="AP77" s="233">
        <f>VLOOKUP($A77,'[2]~Pop Trunc'!$A$2:$AX$60,'[2]~Pop Trunc'!AM$2,FALSE)</f>
        <v>45</v>
      </c>
      <c r="AQ77" s="233">
        <f>VLOOKUP($A77,'[2]~Pop Trunc'!$A$2:$AX$60,'[2]~Pop Trunc'!AN$2,FALSE)</f>
        <v>40</v>
      </c>
      <c r="AR77" s="233">
        <f>VLOOKUP($A77,'[2]~Pop Trunc'!$A$2:$AX$60,'[2]~Pop Trunc'!AO$2,FALSE)</f>
        <v>15</v>
      </c>
      <c r="AS77" s="233">
        <f>VLOOKUP($A77,'[2]~Pop Trunc'!$A$2:$AX$60,'[2]~Pop Trunc'!AP$2,FALSE)</f>
        <v>15</v>
      </c>
      <c r="AT77" s="233">
        <f>VLOOKUP($A77,'[2]~Pop Trunc'!$A$2:$AX$60,'[2]~Pop Trunc'!AQ$2,FALSE)</f>
        <v>0</v>
      </c>
      <c r="AU77" s="233">
        <f>VLOOKUP($A77,'[2]~Pop Trunc'!$A$2:$AX$60,'[2]~Pop Trunc'!AR$2,FALSE)</f>
        <v>5</v>
      </c>
      <c r="AW77" s="159" t="s">
        <v>360</v>
      </c>
      <c r="AX77" s="116">
        <v>2011</v>
      </c>
      <c r="AY77" s="116" t="s">
        <v>338</v>
      </c>
      <c r="BA77" s="132" t="e">
        <f>VLOOKUP($AW77,$D$6:$AU$87,6,FALSE)</f>
        <v>#N/A</v>
      </c>
      <c r="BB77" s="132" t="e">
        <f>VLOOKUP($AW77,$D$6:$AU$87,8,FALSE)</f>
        <v>#N/A</v>
      </c>
      <c r="BC77" s="132" t="e">
        <f>VLOOKUP($AW77,$D$6:$AU$87,10,FALSE)</f>
        <v>#N/A</v>
      </c>
      <c r="BD77" s="132" t="e">
        <f>VLOOKUP($AW77,$D$6:$AU$87,12,FALSE)</f>
        <v>#N/A</v>
      </c>
      <c r="BE77" s="132" t="e">
        <f>VLOOKUP($AW77,$D$6:$AU$87,14,FALSE)</f>
        <v>#N/A</v>
      </c>
      <c r="BF77" s="132" t="e">
        <f>VLOOKUP($AW77,$D$6:$AU$87,16,FALSE)</f>
        <v>#N/A</v>
      </c>
      <c r="BG77" s="132" t="e">
        <f>VLOOKUP($AW77,$D$6:$AU$87,18,FALSE)</f>
        <v>#N/A</v>
      </c>
      <c r="BH77" s="132" t="e">
        <f>VLOOKUP($AW77,$D$6:$AU$87,20,FALSE)</f>
        <v>#N/A</v>
      </c>
      <c r="BI77" s="132" t="e">
        <f>VLOOKUP($AW77,$D$6:$AU$87,22,FALSE)</f>
        <v>#N/A</v>
      </c>
      <c r="BJ77" s="132" t="e">
        <f>VLOOKUP($AW77,$D$6:$AU$87,24,FALSE)</f>
        <v>#N/A</v>
      </c>
      <c r="BK77" s="132" t="e">
        <f>VLOOKUP($AW77,$D$6:$AU$87,26,FALSE)</f>
        <v>#N/A</v>
      </c>
      <c r="BL77" s="132" t="e">
        <f>VLOOKUP($AW77,$D$6:$AU$87,28,FALSE)</f>
        <v>#N/A</v>
      </c>
      <c r="BM77" s="132" t="e">
        <f>VLOOKUP($AW77,$D$6:$AU$87,30,FALSE)</f>
        <v>#N/A</v>
      </c>
      <c r="BN77" s="132" t="e">
        <f>VLOOKUP($AW77,$D$6:$AU$87,32,FALSE)</f>
        <v>#N/A</v>
      </c>
      <c r="BO77" s="132" t="e">
        <f>VLOOKUP($AW77,$D$6:$AU$87,34,FALSE)</f>
        <v>#N/A</v>
      </c>
      <c r="BP77" s="132" t="e">
        <f>VLOOKUP($AW77,$D$6:$AU$87,36,FALSE)</f>
        <v>#N/A</v>
      </c>
      <c r="BQ77" s="132" t="e">
        <f>VLOOKUP($AW77,$D$6:$AU$87,38,FALSE)</f>
        <v>#N/A</v>
      </c>
      <c r="BR77" s="132" t="e">
        <f>VLOOKUP($AW77,$D$6:$AU$87,40,FALSE)</f>
        <v>#N/A</v>
      </c>
      <c r="BS77" s="132" t="e">
        <f>VLOOKUP($AW77,$D$6:$AU$87,42,FALSE)</f>
        <v>#N/A</v>
      </c>
      <c r="BT77" s="132" t="e">
        <f>VLOOKUP($AW77,$D$6:$AU$87,4,FALSE)</f>
        <v>#N/A</v>
      </c>
      <c r="BU77" s="116" t="e">
        <f>SUM(BA77:BS77)</f>
        <v>#N/A</v>
      </c>
      <c r="CL77" s="116" t="s">
        <v>364</v>
      </c>
      <c r="CM77" s="116">
        <v>2006</v>
      </c>
      <c r="CN77" s="116" t="s">
        <v>340</v>
      </c>
      <c r="CO77" s="116">
        <v>22</v>
      </c>
      <c r="CP77" s="132">
        <v>86</v>
      </c>
      <c r="CQ77" s="132">
        <f>CO77+CP77</f>
        <v>108</v>
      </c>
      <c r="CR77" s="116">
        <v>98</v>
      </c>
      <c r="CS77" s="116">
        <v>110</v>
      </c>
      <c r="CT77" s="116">
        <v>110</v>
      </c>
      <c r="CU77" s="116">
        <v>68</v>
      </c>
      <c r="CV77" s="116">
        <v>66</v>
      </c>
      <c r="CW77" s="116">
        <v>86</v>
      </c>
      <c r="CX77" s="116">
        <v>124</v>
      </c>
      <c r="CY77" s="116">
        <v>134</v>
      </c>
      <c r="CZ77" s="116">
        <v>160</v>
      </c>
      <c r="DA77" s="116">
        <v>190</v>
      </c>
      <c r="DB77" s="116">
        <v>190</v>
      </c>
      <c r="DC77" s="116">
        <v>160</v>
      </c>
      <c r="DD77" s="116">
        <v>119</v>
      </c>
      <c r="DE77" s="116">
        <v>95</v>
      </c>
      <c r="DF77" s="116">
        <v>61</v>
      </c>
      <c r="DG77" s="116">
        <v>44</v>
      </c>
      <c r="DH77" s="116">
        <v>8</v>
      </c>
      <c r="DI77" s="116">
        <v>6</v>
      </c>
      <c r="DJ77" s="116">
        <f>SUM(CQ77:DI77)</f>
        <v>1937</v>
      </c>
    </row>
    <row r="78" spans="1:114" ht="15" thickBot="1">
      <c r="D78" s="153" t="s">
        <v>606</v>
      </c>
      <c r="E78" s="143">
        <f>AVERAGE(E76:E77)</f>
        <v>51.8</v>
      </c>
      <c r="F78" s="143">
        <f>AVERAGE(F76:F77)</f>
        <v>52.75</v>
      </c>
      <c r="G78" s="144">
        <f>AVERAGE(E78:F78)</f>
        <v>52.274999999999999</v>
      </c>
      <c r="H78" s="143">
        <f t="shared" ref="H78:AU78" si="47">SUM(H76:H77)</f>
        <v>3490</v>
      </c>
      <c r="I78" s="143">
        <f t="shared" si="47"/>
        <v>3685</v>
      </c>
      <c r="J78" s="217">
        <f t="shared" si="47"/>
        <v>165</v>
      </c>
      <c r="K78" s="217">
        <f t="shared" si="47"/>
        <v>125</v>
      </c>
      <c r="L78" s="217">
        <f t="shared" si="47"/>
        <v>170</v>
      </c>
      <c r="M78" s="217">
        <f t="shared" si="47"/>
        <v>175</v>
      </c>
      <c r="N78" s="217">
        <f t="shared" si="47"/>
        <v>170</v>
      </c>
      <c r="O78" s="217">
        <f t="shared" si="47"/>
        <v>165</v>
      </c>
      <c r="P78" s="226">
        <f t="shared" si="47"/>
        <v>190</v>
      </c>
      <c r="Q78" s="226">
        <f t="shared" si="47"/>
        <v>190</v>
      </c>
      <c r="R78" s="226">
        <f t="shared" si="47"/>
        <v>125</v>
      </c>
      <c r="S78" s="226">
        <f t="shared" si="47"/>
        <v>115</v>
      </c>
      <c r="T78" s="226">
        <f t="shared" si="47"/>
        <v>105</v>
      </c>
      <c r="U78" s="226">
        <f t="shared" si="47"/>
        <v>110</v>
      </c>
      <c r="V78" s="226">
        <f t="shared" si="47"/>
        <v>125</v>
      </c>
      <c r="W78" s="226">
        <f t="shared" si="47"/>
        <v>145</v>
      </c>
      <c r="X78" s="226">
        <f t="shared" si="47"/>
        <v>150</v>
      </c>
      <c r="Y78" s="226">
        <f t="shared" si="47"/>
        <v>145</v>
      </c>
      <c r="Z78" s="226">
        <f t="shared" si="47"/>
        <v>185</v>
      </c>
      <c r="AA78" s="226">
        <f t="shared" si="47"/>
        <v>210</v>
      </c>
      <c r="AB78" s="226">
        <f t="shared" si="47"/>
        <v>260</v>
      </c>
      <c r="AC78" s="226">
        <f t="shared" si="47"/>
        <v>290</v>
      </c>
      <c r="AD78" s="226">
        <f t="shared" si="47"/>
        <v>285</v>
      </c>
      <c r="AE78" s="226">
        <f t="shared" si="47"/>
        <v>300</v>
      </c>
      <c r="AF78" s="226">
        <f t="shared" si="47"/>
        <v>305</v>
      </c>
      <c r="AG78" s="226">
        <f t="shared" si="47"/>
        <v>350</v>
      </c>
      <c r="AH78" s="226">
        <f t="shared" si="47"/>
        <v>365</v>
      </c>
      <c r="AI78" s="226">
        <f t="shared" si="47"/>
        <v>380</v>
      </c>
      <c r="AJ78" s="234">
        <f t="shared" si="47"/>
        <v>295</v>
      </c>
      <c r="AK78" s="234">
        <f t="shared" si="47"/>
        <v>300</v>
      </c>
      <c r="AL78" s="234">
        <f t="shared" si="47"/>
        <v>245</v>
      </c>
      <c r="AM78" s="234">
        <f t="shared" si="47"/>
        <v>220</v>
      </c>
      <c r="AN78" s="234">
        <f t="shared" si="47"/>
        <v>160</v>
      </c>
      <c r="AO78" s="234">
        <f t="shared" si="47"/>
        <v>200</v>
      </c>
      <c r="AP78" s="234">
        <f t="shared" si="47"/>
        <v>115</v>
      </c>
      <c r="AQ78" s="234">
        <f t="shared" si="47"/>
        <v>150</v>
      </c>
      <c r="AR78" s="234">
        <f t="shared" si="47"/>
        <v>60</v>
      </c>
      <c r="AS78" s="234">
        <f t="shared" si="47"/>
        <v>80</v>
      </c>
      <c r="AT78" s="234">
        <f t="shared" si="47"/>
        <v>15</v>
      </c>
      <c r="AU78" s="235">
        <f t="shared" si="47"/>
        <v>40</v>
      </c>
    </row>
    <row r="79" spans="1:114" ht="15" thickBot="1">
      <c r="A79" s="116">
        <v>5905054</v>
      </c>
      <c r="B79" s="116" t="s">
        <v>365</v>
      </c>
      <c r="C79" s="116" t="s">
        <v>289</v>
      </c>
      <c r="D79" s="151" t="s">
        <v>365</v>
      </c>
      <c r="E79" s="152">
        <f>VLOOKUP($A79,'[2]~Pop Trunc'!$A$2:$AX$60,'[2]~Pop Trunc'!C$2,FALSE)</f>
        <v>52.9</v>
      </c>
      <c r="F79" s="152">
        <f>VLOOKUP($A79,'[2]~Pop Trunc'!$A$2:$AX$60,'[2]~Pop Trunc'!D$2,FALSE)</f>
        <v>51.2</v>
      </c>
      <c r="G79" s="152"/>
      <c r="H79" s="152">
        <f>VLOOKUP($A79,'[2]~Pop Trunc'!$A$2:$AX$60,'[2]~Pop Trunc'!E$2,FALSE)</f>
        <v>1020</v>
      </c>
      <c r="I79" s="152">
        <f>VLOOKUP($A79,'[2]~Pop Trunc'!$A$2:$AX$60,'[2]~Pop Trunc'!F$2,FALSE)</f>
        <v>950</v>
      </c>
      <c r="J79" s="216">
        <f>VLOOKUP($A79,'[2]~Pop Trunc'!$A$2:$AX$60,'[2]~Pop Trunc'!G$2,FALSE)</f>
        <v>40</v>
      </c>
      <c r="K79" s="216">
        <f>VLOOKUP($A79,'[2]~Pop Trunc'!$A$2:$AX$60,'[2]~Pop Trunc'!H$2,FALSE)</f>
        <v>40</v>
      </c>
      <c r="L79" s="216">
        <f>VLOOKUP($A79,'[2]~Pop Trunc'!$A$2:$AX$60,'[2]~Pop Trunc'!I$2,FALSE)</f>
        <v>50</v>
      </c>
      <c r="M79" s="216">
        <f>VLOOKUP($A79,'[2]~Pop Trunc'!$A$2:$AX$60,'[2]~Pop Trunc'!J$2,FALSE)</f>
        <v>55</v>
      </c>
      <c r="N79" s="216">
        <f>VLOOKUP($A79,'[2]~Pop Trunc'!$A$2:$AX$60,'[2]~Pop Trunc'!K$2,FALSE)</f>
        <v>55</v>
      </c>
      <c r="O79" s="216">
        <f>VLOOKUP($A79,'[2]~Pop Trunc'!$A$2:$AX$60,'[2]~Pop Trunc'!L$2,FALSE)</f>
        <v>45</v>
      </c>
      <c r="P79" s="225">
        <f>VLOOKUP($A79,'[2]~Pop Trunc'!$A$2:$AX$60,'[2]~Pop Trunc'!M$2,FALSE)</f>
        <v>45</v>
      </c>
      <c r="Q79" s="225">
        <f>VLOOKUP($A79,'[2]~Pop Trunc'!$A$2:$AX$60,'[2]~Pop Trunc'!N$2,FALSE)</f>
        <v>40</v>
      </c>
      <c r="R79" s="225">
        <f>VLOOKUP($A79,'[2]~Pop Trunc'!$A$2:$AX$60,'[2]~Pop Trunc'!O$2,FALSE)</f>
        <v>25</v>
      </c>
      <c r="S79" s="225">
        <f>VLOOKUP($A79,'[2]~Pop Trunc'!$A$2:$AX$60,'[2]~Pop Trunc'!P$2,FALSE)</f>
        <v>20</v>
      </c>
      <c r="T79" s="225">
        <f>VLOOKUP($A79,'[2]~Pop Trunc'!$A$2:$AX$60,'[2]~Pop Trunc'!Q$2,FALSE)</f>
        <v>30</v>
      </c>
      <c r="U79" s="225">
        <f>VLOOKUP($A79,'[2]~Pop Trunc'!$A$2:$AX$60,'[2]~Pop Trunc'!R$2,FALSE)</f>
        <v>25</v>
      </c>
      <c r="V79" s="225">
        <f>VLOOKUP($A79,'[2]~Pop Trunc'!$A$2:$AX$60,'[2]~Pop Trunc'!S$2,FALSE)</f>
        <v>40</v>
      </c>
      <c r="W79" s="225">
        <f>VLOOKUP($A79,'[2]~Pop Trunc'!$A$2:$AX$60,'[2]~Pop Trunc'!T$2,FALSE)</f>
        <v>40</v>
      </c>
      <c r="X79" s="225">
        <f>VLOOKUP($A79,'[2]~Pop Trunc'!$A$2:$AX$60,'[2]~Pop Trunc'!U$2,FALSE)</f>
        <v>50</v>
      </c>
      <c r="Y79" s="225">
        <f>VLOOKUP($A79,'[2]~Pop Trunc'!$A$2:$AX$60,'[2]~Pop Trunc'!V$2,FALSE)</f>
        <v>55</v>
      </c>
      <c r="Z79" s="225">
        <f>VLOOKUP($A79,'[2]~Pop Trunc'!$A$2:$AX$60,'[2]~Pop Trunc'!W$2,FALSE)</f>
        <v>55</v>
      </c>
      <c r="AA79" s="225">
        <f>VLOOKUP($A79,'[2]~Pop Trunc'!$A$2:$AX$60,'[2]~Pop Trunc'!X$2,FALSE)</f>
        <v>60</v>
      </c>
      <c r="AB79" s="225">
        <f>VLOOKUP($A79,'[2]~Pop Trunc'!$A$2:$AX$60,'[2]~Pop Trunc'!Y$2,FALSE)</f>
        <v>65</v>
      </c>
      <c r="AC79" s="225">
        <f>VLOOKUP($A79,'[2]~Pop Trunc'!$A$2:$AX$60,'[2]~Pop Trunc'!Z$2,FALSE)</f>
        <v>70</v>
      </c>
      <c r="AD79" s="225">
        <f>VLOOKUP($A79,'[2]~Pop Trunc'!$A$2:$AX$60,'[2]~Pop Trunc'!AA$2,FALSE)</f>
        <v>95</v>
      </c>
      <c r="AE79" s="225">
        <f>VLOOKUP($A79,'[2]~Pop Trunc'!$A$2:$AX$60,'[2]~Pop Trunc'!AB$2,FALSE)</f>
        <v>120</v>
      </c>
      <c r="AF79" s="225">
        <f>VLOOKUP($A79,'[2]~Pop Trunc'!$A$2:$AX$60,'[2]~Pop Trunc'!AC$2,FALSE)</f>
        <v>110</v>
      </c>
      <c r="AG79" s="225">
        <f>VLOOKUP($A79,'[2]~Pop Trunc'!$A$2:$AX$60,'[2]~Pop Trunc'!AD$2,FALSE)</f>
        <v>110</v>
      </c>
      <c r="AH79" s="225">
        <f>VLOOKUP($A79,'[2]~Pop Trunc'!$A$2:$AX$60,'[2]~Pop Trunc'!AE$2,FALSE)</f>
        <v>125</v>
      </c>
      <c r="AI79" s="225">
        <f>VLOOKUP($A79,'[2]~Pop Trunc'!$A$2:$AX$60,'[2]~Pop Trunc'!AF$2,FALSE)</f>
        <v>115</v>
      </c>
      <c r="AJ79" s="233">
        <f>VLOOKUP($A79,'[2]~Pop Trunc'!$A$2:$AX$60,'[2]~Pop Trunc'!AG$2,FALSE)</f>
        <v>110</v>
      </c>
      <c r="AK79" s="233">
        <f>VLOOKUP($A79,'[2]~Pop Trunc'!$A$2:$AX$60,'[2]~Pop Trunc'!AH$2,FALSE)</f>
        <v>65</v>
      </c>
      <c r="AL79" s="233">
        <f>VLOOKUP($A79,'[2]~Pop Trunc'!$A$2:$AX$60,'[2]~Pop Trunc'!AI$2,FALSE)</f>
        <v>60</v>
      </c>
      <c r="AM79" s="233">
        <f>VLOOKUP($A79,'[2]~Pop Trunc'!$A$2:$AX$60,'[2]~Pop Trunc'!AJ$2,FALSE)</f>
        <v>45</v>
      </c>
      <c r="AN79" s="233">
        <f>VLOOKUP($A79,'[2]~Pop Trunc'!$A$2:$AX$60,'[2]~Pop Trunc'!AK$2,FALSE)</f>
        <v>35</v>
      </c>
      <c r="AO79" s="233">
        <f>VLOOKUP($A79,'[2]~Pop Trunc'!$A$2:$AX$60,'[2]~Pop Trunc'!AL$2,FALSE)</f>
        <v>20</v>
      </c>
      <c r="AP79" s="233">
        <f>VLOOKUP($A79,'[2]~Pop Trunc'!$A$2:$AX$60,'[2]~Pop Trunc'!AM$2,FALSE)</f>
        <v>20</v>
      </c>
      <c r="AQ79" s="233">
        <f>VLOOKUP($A79,'[2]~Pop Trunc'!$A$2:$AX$60,'[2]~Pop Trunc'!AN$2,FALSE)</f>
        <v>15</v>
      </c>
      <c r="AR79" s="233">
        <f>VLOOKUP($A79,'[2]~Pop Trunc'!$A$2:$AX$60,'[2]~Pop Trunc'!AO$2,FALSE)</f>
        <v>5</v>
      </c>
      <c r="AS79" s="233">
        <f>VLOOKUP($A79,'[2]~Pop Trunc'!$A$2:$AX$60,'[2]~Pop Trunc'!AP$2,FALSE)</f>
        <v>15</v>
      </c>
      <c r="AT79" s="233">
        <f>VLOOKUP($A79,'[2]~Pop Trunc'!$A$2:$AX$60,'[2]~Pop Trunc'!AQ$2,FALSE)</f>
        <v>0</v>
      </c>
      <c r="AU79" s="233">
        <f>VLOOKUP($A79,'[2]~Pop Trunc'!$A$2:$AX$60,'[2]~Pop Trunc'!AR$2,FALSE)</f>
        <v>5</v>
      </c>
      <c r="AW79" s="159" t="s">
        <v>360</v>
      </c>
      <c r="AX79" s="116">
        <v>2011</v>
      </c>
      <c r="AY79" s="116" t="s">
        <v>341</v>
      </c>
      <c r="BA79" s="132" t="e">
        <f>VLOOKUP($AW79,$D$6:$AU$87,7,FALSE)</f>
        <v>#N/A</v>
      </c>
      <c r="BB79" s="132" t="e">
        <f>VLOOKUP($AW79,$D$6:$AU$87,9,FALSE)</f>
        <v>#N/A</v>
      </c>
      <c r="BC79" s="132" t="e">
        <f>VLOOKUP($AW79,$D$6:$AU$87,11,FALSE)</f>
        <v>#N/A</v>
      </c>
      <c r="BD79" s="132" t="e">
        <f>VLOOKUP($AW79,$D$6:$AU$87,13,FALSE)</f>
        <v>#N/A</v>
      </c>
      <c r="BE79" s="132" t="e">
        <f>VLOOKUP($AW79,$D$6:$AU$87,15,FALSE)</f>
        <v>#N/A</v>
      </c>
      <c r="BF79" s="132" t="e">
        <f>VLOOKUP($AW79,$D$6:$AU$87,17,FALSE)</f>
        <v>#N/A</v>
      </c>
      <c r="BG79" s="132" t="e">
        <f>VLOOKUP($AW79,$D$6:$AU$87,19,FALSE)</f>
        <v>#N/A</v>
      </c>
      <c r="BH79" s="132" t="e">
        <f>VLOOKUP($AW79,$D$6:$AU$87,21,FALSE)</f>
        <v>#N/A</v>
      </c>
      <c r="BI79" s="132" t="e">
        <f>VLOOKUP($AW79,$D$6:$AU$87,23,FALSE)</f>
        <v>#N/A</v>
      </c>
      <c r="BJ79" s="132" t="e">
        <f>VLOOKUP($AW79,$D$6:$AU$87,25,FALSE)</f>
        <v>#N/A</v>
      </c>
      <c r="BK79" s="132" t="e">
        <f>VLOOKUP($AW79,$D$6:$AU$87,27,FALSE)</f>
        <v>#N/A</v>
      </c>
      <c r="BL79" s="132" t="e">
        <f>VLOOKUP($AW79,$D$6:$AU$87,29,FALSE)</f>
        <v>#N/A</v>
      </c>
      <c r="BM79" s="132" t="e">
        <f>VLOOKUP($AW79,$D$6:$AU$87,31,FALSE)</f>
        <v>#N/A</v>
      </c>
      <c r="BN79" s="132" t="e">
        <f>VLOOKUP($AW79,$D$6:$AU$87,33,FALSE)</f>
        <v>#N/A</v>
      </c>
      <c r="BO79" s="132" t="e">
        <f>VLOOKUP($AW79,$D$6:$AU$87,35,FALSE)</f>
        <v>#N/A</v>
      </c>
      <c r="BP79" s="132" t="e">
        <f>VLOOKUP($AW79,$D$6:$AU$87,37,FALSE)</f>
        <v>#N/A</v>
      </c>
      <c r="BQ79" s="132" t="e">
        <f>VLOOKUP($AW79,$D$6:$AU$87,39,FALSE)</f>
        <v>#N/A</v>
      </c>
      <c r="BR79" s="132" t="e">
        <f>VLOOKUP($AW79,$D$6:$AU$87,41,FALSE)</f>
        <v>#N/A</v>
      </c>
      <c r="BS79" s="132" t="e">
        <f>VLOOKUP($AW79,$D$6:$AU$87,43,FALSE)</f>
        <v>#N/A</v>
      </c>
      <c r="BT79" s="132" t="e">
        <f>VLOOKUP($AW79,$D$6:$AU$87,5,FALSE)</f>
        <v>#N/A</v>
      </c>
      <c r="BU79" s="116" t="e">
        <f>SUM(BA79:BS79)</f>
        <v>#N/A</v>
      </c>
      <c r="CP79" s="132"/>
      <c r="CQ79" s="132">
        <f t="shared" ref="CQ79:DJ79" si="48">CQ77*-1</f>
        <v>-108</v>
      </c>
      <c r="CR79" s="116">
        <f t="shared" si="48"/>
        <v>-98</v>
      </c>
      <c r="CS79" s="116">
        <f t="shared" si="48"/>
        <v>-110</v>
      </c>
      <c r="CT79" s="116">
        <f t="shared" si="48"/>
        <v>-110</v>
      </c>
      <c r="CU79" s="116">
        <f t="shared" si="48"/>
        <v>-68</v>
      </c>
      <c r="CV79" s="116">
        <f t="shared" si="48"/>
        <v>-66</v>
      </c>
      <c r="CW79" s="116">
        <f t="shared" si="48"/>
        <v>-86</v>
      </c>
      <c r="CX79" s="116">
        <f t="shared" si="48"/>
        <v>-124</v>
      </c>
      <c r="CY79" s="116">
        <f t="shared" si="48"/>
        <v>-134</v>
      </c>
      <c r="CZ79" s="116">
        <f t="shared" si="48"/>
        <v>-160</v>
      </c>
      <c r="DA79" s="116">
        <f t="shared" si="48"/>
        <v>-190</v>
      </c>
      <c r="DB79" s="116">
        <f t="shared" si="48"/>
        <v>-190</v>
      </c>
      <c r="DC79" s="116">
        <f t="shared" si="48"/>
        <v>-160</v>
      </c>
      <c r="DD79" s="116">
        <f t="shared" si="48"/>
        <v>-119</v>
      </c>
      <c r="DE79" s="116">
        <f t="shared" si="48"/>
        <v>-95</v>
      </c>
      <c r="DF79" s="116">
        <f t="shared" si="48"/>
        <v>-61</v>
      </c>
      <c r="DG79" s="116">
        <f t="shared" si="48"/>
        <v>-44</v>
      </c>
      <c r="DH79" s="116">
        <f t="shared" si="48"/>
        <v>-8</v>
      </c>
      <c r="DI79" s="116">
        <f t="shared" si="48"/>
        <v>-6</v>
      </c>
      <c r="DJ79" s="116">
        <f t="shared" si="48"/>
        <v>-1937</v>
      </c>
    </row>
    <row r="80" spans="1:114" ht="15" thickBot="1">
      <c r="A80" s="116">
        <v>5905042</v>
      </c>
      <c r="B80" s="116" t="s">
        <v>31</v>
      </c>
      <c r="C80" s="116" t="s">
        <v>286</v>
      </c>
      <c r="D80" s="151" t="s">
        <v>31</v>
      </c>
      <c r="E80" s="152">
        <f>VLOOKUP($A80,'[2]~Pop Trunc'!$A$2:$AX$60,'[2]~Pop Trunc'!C$2,FALSE)</f>
        <v>58.8</v>
      </c>
      <c r="F80" s="152">
        <f>VLOOKUP($A80,'[2]~Pop Trunc'!$A$2:$AX$60,'[2]~Pop Trunc'!D$2,FALSE)</f>
        <v>56.4</v>
      </c>
      <c r="G80" s="152"/>
      <c r="H80" s="152">
        <f>VLOOKUP($A80,'[2]~Pop Trunc'!$A$2:$AX$60,'[2]~Pop Trunc'!E$2,FALSE)</f>
        <v>360</v>
      </c>
      <c r="I80" s="152">
        <f>VLOOKUP($A80,'[2]~Pop Trunc'!$A$2:$AX$60,'[2]~Pop Trunc'!F$2,FALSE)</f>
        <v>345</v>
      </c>
      <c r="J80" s="216">
        <f>VLOOKUP($A80,'[2]~Pop Trunc'!$A$2:$AX$60,'[2]~Pop Trunc'!G$2,FALSE)</f>
        <v>10</v>
      </c>
      <c r="K80" s="216">
        <f>VLOOKUP($A80,'[2]~Pop Trunc'!$A$2:$AX$60,'[2]~Pop Trunc'!H$2,FALSE)</f>
        <v>15</v>
      </c>
      <c r="L80" s="216">
        <f>VLOOKUP($A80,'[2]~Pop Trunc'!$A$2:$AX$60,'[2]~Pop Trunc'!I$2,FALSE)</f>
        <v>15</v>
      </c>
      <c r="M80" s="216">
        <f>VLOOKUP($A80,'[2]~Pop Trunc'!$A$2:$AX$60,'[2]~Pop Trunc'!J$2,FALSE)</f>
        <v>15</v>
      </c>
      <c r="N80" s="216">
        <f>VLOOKUP($A80,'[2]~Pop Trunc'!$A$2:$AX$60,'[2]~Pop Trunc'!K$2,FALSE)</f>
        <v>15</v>
      </c>
      <c r="O80" s="216">
        <f>VLOOKUP($A80,'[2]~Pop Trunc'!$A$2:$AX$60,'[2]~Pop Trunc'!L$2,FALSE)</f>
        <v>5</v>
      </c>
      <c r="P80" s="225">
        <f>VLOOKUP($A80,'[2]~Pop Trunc'!$A$2:$AX$60,'[2]~Pop Trunc'!M$2,FALSE)</f>
        <v>10</v>
      </c>
      <c r="Q80" s="225">
        <f>VLOOKUP($A80,'[2]~Pop Trunc'!$A$2:$AX$60,'[2]~Pop Trunc'!N$2,FALSE)</f>
        <v>15</v>
      </c>
      <c r="R80" s="225">
        <f>VLOOKUP($A80,'[2]~Pop Trunc'!$A$2:$AX$60,'[2]~Pop Trunc'!O$2,FALSE)</f>
        <v>10</v>
      </c>
      <c r="S80" s="225">
        <f>VLOOKUP($A80,'[2]~Pop Trunc'!$A$2:$AX$60,'[2]~Pop Trunc'!P$2,FALSE)</f>
        <v>5</v>
      </c>
      <c r="T80" s="225">
        <f>VLOOKUP($A80,'[2]~Pop Trunc'!$A$2:$AX$60,'[2]~Pop Trunc'!Q$2,FALSE)</f>
        <v>5</v>
      </c>
      <c r="U80" s="225">
        <f>VLOOKUP($A80,'[2]~Pop Trunc'!$A$2:$AX$60,'[2]~Pop Trunc'!R$2,FALSE)</f>
        <v>10</v>
      </c>
      <c r="V80" s="225">
        <f>VLOOKUP($A80,'[2]~Pop Trunc'!$A$2:$AX$60,'[2]~Pop Trunc'!S$2,FALSE)</f>
        <v>5</v>
      </c>
      <c r="W80" s="225">
        <f>VLOOKUP($A80,'[2]~Pop Trunc'!$A$2:$AX$60,'[2]~Pop Trunc'!T$2,FALSE)</f>
        <v>15</v>
      </c>
      <c r="X80" s="225">
        <f>VLOOKUP($A80,'[2]~Pop Trunc'!$A$2:$AX$60,'[2]~Pop Trunc'!U$2,FALSE)</f>
        <v>10</v>
      </c>
      <c r="Y80" s="225">
        <f>VLOOKUP($A80,'[2]~Pop Trunc'!$A$2:$AX$60,'[2]~Pop Trunc'!V$2,FALSE)</f>
        <v>5</v>
      </c>
      <c r="Z80" s="225">
        <f>VLOOKUP($A80,'[2]~Pop Trunc'!$A$2:$AX$60,'[2]~Pop Trunc'!W$2,FALSE)</f>
        <v>15</v>
      </c>
      <c r="AA80" s="225">
        <f>VLOOKUP($A80,'[2]~Pop Trunc'!$A$2:$AX$60,'[2]~Pop Trunc'!X$2,FALSE)</f>
        <v>10</v>
      </c>
      <c r="AB80" s="225">
        <f>VLOOKUP($A80,'[2]~Pop Trunc'!$A$2:$AX$60,'[2]~Pop Trunc'!Y$2,FALSE)</f>
        <v>30</v>
      </c>
      <c r="AC80" s="225">
        <f>VLOOKUP($A80,'[2]~Pop Trunc'!$A$2:$AX$60,'[2]~Pop Trunc'!Z$2,FALSE)</f>
        <v>35</v>
      </c>
      <c r="AD80" s="225">
        <f>VLOOKUP($A80,'[2]~Pop Trunc'!$A$2:$AX$60,'[2]~Pop Trunc'!AA$2,FALSE)</f>
        <v>30</v>
      </c>
      <c r="AE80" s="225">
        <f>VLOOKUP($A80,'[2]~Pop Trunc'!$A$2:$AX$60,'[2]~Pop Trunc'!AB$2,FALSE)</f>
        <v>25</v>
      </c>
      <c r="AF80" s="225">
        <f>VLOOKUP($A80,'[2]~Pop Trunc'!$A$2:$AX$60,'[2]~Pop Trunc'!AC$2,FALSE)</f>
        <v>35</v>
      </c>
      <c r="AG80" s="225">
        <f>VLOOKUP($A80,'[2]~Pop Trunc'!$A$2:$AX$60,'[2]~Pop Trunc'!AD$2,FALSE)</f>
        <v>40</v>
      </c>
      <c r="AH80" s="225">
        <f>VLOOKUP($A80,'[2]~Pop Trunc'!$A$2:$AX$60,'[2]~Pop Trunc'!AE$2,FALSE)</f>
        <v>50</v>
      </c>
      <c r="AI80" s="225">
        <f>VLOOKUP($A80,'[2]~Pop Trunc'!$A$2:$AX$60,'[2]~Pop Trunc'!AF$2,FALSE)</f>
        <v>55</v>
      </c>
      <c r="AJ80" s="233">
        <f>VLOOKUP($A80,'[2]~Pop Trunc'!$A$2:$AX$60,'[2]~Pop Trunc'!AG$2,FALSE)</f>
        <v>45</v>
      </c>
      <c r="AK80" s="233">
        <f>VLOOKUP($A80,'[2]~Pop Trunc'!$A$2:$AX$60,'[2]~Pop Trunc'!AH$2,FALSE)</f>
        <v>35</v>
      </c>
      <c r="AL80" s="233">
        <f>VLOOKUP($A80,'[2]~Pop Trunc'!$A$2:$AX$60,'[2]~Pop Trunc'!AI$2,FALSE)</f>
        <v>35</v>
      </c>
      <c r="AM80" s="233">
        <f>VLOOKUP($A80,'[2]~Pop Trunc'!$A$2:$AX$60,'[2]~Pop Trunc'!AJ$2,FALSE)</f>
        <v>20</v>
      </c>
      <c r="AN80" s="233">
        <f>VLOOKUP($A80,'[2]~Pop Trunc'!$A$2:$AX$60,'[2]~Pop Trunc'!AK$2,FALSE)</f>
        <v>30</v>
      </c>
      <c r="AO80" s="233">
        <f>VLOOKUP($A80,'[2]~Pop Trunc'!$A$2:$AX$60,'[2]~Pop Trunc'!AL$2,FALSE)</f>
        <v>20</v>
      </c>
      <c r="AP80" s="233">
        <f>VLOOKUP($A80,'[2]~Pop Trunc'!$A$2:$AX$60,'[2]~Pop Trunc'!AM$2,FALSE)</f>
        <v>15</v>
      </c>
      <c r="AQ80" s="233">
        <f>VLOOKUP($A80,'[2]~Pop Trunc'!$A$2:$AX$60,'[2]~Pop Trunc'!AN$2,FALSE)</f>
        <v>5</v>
      </c>
      <c r="AR80" s="233">
        <f>VLOOKUP($A80,'[2]~Pop Trunc'!$A$2:$AX$60,'[2]~Pop Trunc'!AO$2,FALSE)</f>
        <v>5</v>
      </c>
      <c r="AS80" s="233">
        <f>VLOOKUP($A80,'[2]~Pop Trunc'!$A$2:$AX$60,'[2]~Pop Trunc'!AP$2,FALSE)</f>
        <v>5</v>
      </c>
      <c r="AT80" s="233">
        <f>VLOOKUP($A80,'[2]~Pop Trunc'!$A$2:$AX$60,'[2]~Pop Trunc'!AQ$2,FALSE)</f>
        <v>0</v>
      </c>
      <c r="AU80" s="233">
        <f>VLOOKUP($A80,'[2]~Pop Trunc'!$A$2:$AX$60,'[2]~Pop Trunc'!AR$2,FALSE)</f>
        <v>5</v>
      </c>
      <c r="AW80" s="176" t="s">
        <v>361</v>
      </c>
      <c r="AX80" s="116">
        <v>2011</v>
      </c>
      <c r="AY80" s="116" t="s">
        <v>341</v>
      </c>
      <c r="BA80" s="132" t="e">
        <f>VLOOKUP($AW80,$D$6:$AU$87,7,FALSE)</f>
        <v>#N/A</v>
      </c>
      <c r="BB80" s="132" t="e">
        <f>VLOOKUP($AW80,$D$6:$AU$87,9,FALSE)</f>
        <v>#N/A</v>
      </c>
      <c r="BC80" s="132" t="e">
        <f>VLOOKUP($AW80,$D$6:$AU$87,11,FALSE)</f>
        <v>#N/A</v>
      </c>
      <c r="BD80" s="132" t="e">
        <f>VLOOKUP($AW80,$D$6:$AU$87,13,FALSE)</f>
        <v>#N/A</v>
      </c>
      <c r="BE80" s="132" t="e">
        <f>VLOOKUP($AW80,$D$6:$AU$87,15,FALSE)</f>
        <v>#N/A</v>
      </c>
      <c r="BF80" s="132" t="e">
        <f>VLOOKUP($AW80,$D$6:$AU$87,17,FALSE)</f>
        <v>#N/A</v>
      </c>
      <c r="BG80" s="132" t="e">
        <f>VLOOKUP($AW80,$D$6:$AU$87,19,FALSE)</f>
        <v>#N/A</v>
      </c>
      <c r="BH80" s="132" t="e">
        <f>VLOOKUP($AW80,$D$6:$AU$87,21,FALSE)</f>
        <v>#N/A</v>
      </c>
      <c r="BI80" s="132" t="e">
        <f>VLOOKUP($AW80,$D$6:$AU$87,23,FALSE)</f>
        <v>#N/A</v>
      </c>
      <c r="BJ80" s="132" t="e">
        <f>VLOOKUP($AW80,$D$6:$AU$87,25,FALSE)</f>
        <v>#N/A</v>
      </c>
      <c r="BK80" s="132" t="e">
        <f>VLOOKUP($AW80,$D$6:$AU$87,27,FALSE)</f>
        <v>#N/A</v>
      </c>
      <c r="BL80" s="132" t="e">
        <f>VLOOKUP($AW80,$D$6:$AU$87,29,FALSE)</f>
        <v>#N/A</v>
      </c>
      <c r="BM80" s="132" t="e">
        <f>VLOOKUP($AW80,$D$6:$AU$87,31,FALSE)</f>
        <v>#N/A</v>
      </c>
      <c r="BN80" s="132" t="e">
        <f>VLOOKUP($AW80,$D$6:$AU$87,33,FALSE)</f>
        <v>#N/A</v>
      </c>
      <c r="BO80" s="132" t="e">
        <f>VLOOKUP($AW80,$D$6:$AU$87,35,FALSE)</f>
        <v>#N/A</v>
      </c>
      <c r="BP80" s="132" t="e">
        <f>VLOOKUP($AW80,$D$6:$AU$87,37,FALSE)</f>
        <v>#N/A</v>
      </c>
      <c r="BQ80" s="132" t="e">
        <f>VLOOKUP($AW80,$D$6:$AU$87,39,FALSE)</f>
        <v>#N/A</v>
      </c>
      <c r="BR80" s="132" t="e">
        <f>VLOOKUP($AW80,$D$6:$AU$87,41,FALSE)</f>
        <v>#N/A</v>
      </c>
      <c r="BS80" s="132" t="e">
        <f>VLOOKUP($AW80,$D$6:$AU$87,43,FALSE)</f>
        <v>#N/A</v>
      </c>
      <c r="BT80" s="132" t="e">
        <f>VLOOKUP($AW80,$D$6:$AU$87,5,FALSE)</f>
        <v>#N/A</v>
      </c>
      <c r="BU80" s="116" t="e">
        <f>SUM(BA80:BS80)</f>
        <v>#N/A</v>
      </c>
      <c r="CL80" s="116" t="s">
        <v>36</v>
      </c>
      <c r="CM80" s="116">
        <v>2006</v>
      </c>
      <c r="CN80" s="116" t="s">
        <v>343</v>
      </c>
      <c r="CO80" s="116">
        <v>57</v>
      </c>
      <c r="CP80" s="132">
        <v>247</v>
      </c>
      <c r="CQ80" s="132">
        <f>CO80+CP80</f>
        <v>304</v>
      </c>
      <c r="CR80" s="116">
        <v>326</v>
      </c>
      <c r="CS80" s="116">
        <v>330</v>
      </c>
      <c r="CT80" s="116">
        <v>398</v>
      </c>
      <c r="CU80" s="116">
        <v>235</v>
      </c>
      <c r="CV80" s="116">
        <v>230</v>
      </c>
      <c r="CW80" s="116">
        <v>257</v>
      </c>
      <c r="CX80" s="116">
        <v>290</v>
      </c>
      <c r="CY80" s="116">
        <v>387</v>
      </c>
      <c r="CZ80" s="116">
        <v>442</v>
      </c>
      <c r="DA80" s="116">
        <v>489</v>
      </c>
      <c r="DB80" s="116">
        <v>573</v>
      </c>
      <c r="DC80" s="116">
        <v>487</v>
      </c>
      <c r="DD80" s="116">
        <v>423</v>
      </c>
      <c r="DE80" s="116">
        <v>361</v>
      </c>
      <c r="DF80" s="116">
        <v>266</v>
      </c>
      <c r="DG80" s="116">
        <v>257</v>
      </c>
      <c r="DH80" s="116">
        <v>127</v>
      </c>
      <c r="DI80" s="116">
        <v>85</v>
      </c>
      <c r="DJ80" s="116">
        <f>SUM(CQ80:DI80)</f>
        <v>6267</v>
      </c>
    </row>
    <row r="81" spans="1:114" ht="15" thickBot="1">
      <c r="A81" s="116">
        <v>5905037</v>
      </c>
      <c r="B81" s="116" t="s">
        <v>39</v>
      </c>
      <c r="C81" s="116" t="s">
        <v>295</v>
      </c>
      <c r="D81" s="151" t="s">
        <v>39</v>
      </c>
      <c r="E81" s="152">
        <f>VLOOKUP($A81,'[2]~Pop Trunc'!$A$2:$AX$60,'[2]~Pop Trunc'!C$2,FALSE)</f>
        <v>59.3</v>
      </c>
      <c r="F81" s="152">
        <f>VLOOKUP($A81,'[2]~Pop Trunc'!$A$2:$AX$60,'[2]~Pop Trunc'!D$2,FALSE)</f>
        <v>57</v>
      </c>
      <c r="G81" s="152"/>
      <c r="H81" s="152">
        <f>VLOOKUP($A81,'[2]~Pop Trunc'!$A$2:$AX$60,'[2]~Pop Trunc'!E$2,FALSE)</f>
        <v>330</v>
      </c>
      <c r="I81" s="152">
        <f>VLOOKUP($A81,'[2]~Pop Trunc'!$A$2:$AX$60,'[2]~Pop Trunc'!F$2,FALSE)</f>
        <v>345</v>
      </c>
      <c r="J81" s="216">
        <f>VLOOKUP($A81,'[2]~Pop Trunc'!$A$2:$AX$60,'[2]~Pop Trunc'!G$2,FALSE)</f>
        <v>15</v>
      </c>
      <c r="K81" s="216">
        <f>VLOOKUP($A81,'[2]~Pop Trunc'!$A$2:$AX$60,'[2]~Pop Trunc'!H$2,FALSE)</f>
        <v>5</v>
      </c>
      <c r="L81" s="216">
        <f>VLOOKUP($A81,'[2]~Pop Trunc'!$A$2:$AX$60,'[2]~Pop Trunc'!I$2,FALSE)</f>
        <v>10</v>
      </c>
      <c r="M81" s="216">
        <f>VLOOKUP($A81,'[2]~Pop Trunc'!$A$2:$AX$60,'[2]~Pop Trunc'!J$2,FALSE)</f>
        <v>10</v>
      </c>
      <c r="N81" s="216">
        <f>VLOOKUP($A81,'[2]~Pop Trunc'!$A$2:$AX$60,'[2]~Pop Trunc'!K$2,FALSE)</f>
        <v>15</v>
      </c>
      <c r="O81" s="216">
        <f>VLOOKUP($A81,'[2]~Pop Trunc'!$A$2:$AX$60,'[2]~Pop Trunc'!L$2,FALSE)</f>
        <v>15</v>
      </c>
      <c r="P81" s="225">
        <f>VLOOKUP($A81,'[2]~Pop Trunc'!$A$2:$AX$60,'[2]~Pop Trunc'!M$2,FALSE)</f>
        <v>15</v>
      </c>
      <c r="Q81" s="225">
        <f>VLOOKUP($A81,'[2]~Pop Trunc'!$A$2:$AX$60,'[2]~Pop Trunc'!N$2,FALSE)</f>
        <v>20</v>
      </c>
      <c r="R81" s="225">
        <f>VLOOKUP($A81,'[2]~Pop Trunc'!$A$2:$AX$60,'[2]~Pop Trunc'!O$2,FALSE)</f>
        <v>5</v>
      </c>
      <c r="S81" s="225">
        <f>VLOOKUP($A81,'[2]~Pop Trunc'!$A$2:$AX$60,'[2]~Pop Trunc'!P$2,FALSE)</f>
        <v>5</v>
      </c>
      <c r="T81" s="225">
        <f>VLOOKUP($A81,'[2]~Pop Trunc'!$A$2:$AX$60,'[2]~Pop Trunc'!Q$2,FALSE)</f>
        <v>10</v>
      </c>
      <c r="U81" s="225">
        <f>VLOOKUP($A81,'[2]~Pop Trunc'!$A$2:$AX$60,'[2]~Pop Trunc'!R$2,FALSE)</f>
        <v>5</v>
      </c>
      <c r="V81" s="225">
        <f>VLOOKUP($A81,'[2]~Pop Trunc'!$A$2:$AX$60,'[2]~Pop Trunc'!S$2,FALSE)</f>
        <v>10</v>
      </c>
      <c r="W81" s="225">
        <f>VLOOKUP($A81,'[2]~Pop Trunc'!$A$2:$AX$60,'[2]~Pop Trunc'!T$2,FALSE)</f>
        <v>5</v>
      </c>
      <c r="X81" s="225">
        <f>VLOOKUP($A81,'[2]~Pop Trunc'!$A$2:$AX$60,'[2]~Pop Trunc'!U$2,FALSE)</f>
        <v>10</v>
      </c>
      <c r="Y81" s="225">
        <f>VLOOKUP($A81,'[2]~Pop Trunc'!$A$2:$AX$60,'[2]~Pop Trunc'!V$2,FALSE)</f>
        <v>10</v>
      </c>
      <c r="Z81" s="225">
        <f>VLOOKUP($A81,'[2]~Pop Trunc'!$A$2:$AX$60,'[2]~Pop Trunc'!W$2,FALSE)</f>
        <v>15</v>
      </c>
      <c r="AA81" s="225">
        <f>VLOOKUP($A81,'[2]~Pop Trunc'!$A$2:$AX$60,'[2]~Pop Trunc'!X$2,FALSE)</f>
        <v>15</v>
      </c>
      <c r="AB81" s="225">
        <f>VLOOKUP($A81,'[2]~Pop Trunc'!$A$2:$AX$60,'[2]~Pop Trunc'!Y$2,FALSE)</f>
        <v>10</v>
      </c>
      <c r="AC81" s="225">
        <f>VLOOKUP($A81,'[2]~Pop Trunc'!$A$2:$AX$60,'[2]~Pop Trunc'!Z$2,FALSE)</f>
        <v>20</v>
      </c>
      <c r="AD81" s="225">
        <f>VLOOKUP($A81,'[2]~Pop Trunc'!$A$2:$AX$60,'[2]~Pop Trunc'!AA$2,FALSE)</f>
        <v>30</v>
      </c>
      <c r="AE81" s="225">
        <f>VLOOKUP($A81,'[2]~Pop Trunc'!$A$2:$AX$60,'[2]~Pop Trunc'!AB$2,FALSE)</f>
        <v>40</v>
      </c>
      <c r="AF81" s="225">
        <f>VLOOKUP($A81,'[2]~Pop Trunc'!$A$2:$AX$60,'[2]~Pop Trunc'!AC$2,FALSE)</f>
        <v>40</v>
      </c>
      <c r="AG81" s="225">
        <f>VLOOKUP($A81,'[2]~Pop Trunc'!$A$2:$AX$60,'[2]~Pop Trunc'!AD$2,FALSE)</f>
        <v>25</v>
      </c>
      <c r="AH81" s="225">
        <f>VLOOKUP($A81,'[2]~Pop Trunc'!$A$2:$AX$60,'[2]~Pop Trunc'!AE$2,FALSE)</f>
        <v>35</v>
      </c>
      <c r="AI81" s="225">
        <f>VLOOKUP($A81,'[2]~Pop Trunc'!$A$2:$AX$60,'[2]~Pop Trunc'!AF$2,FALSE)</f>
        <v>50</v>
      </c>
      <c r="AJ81" s="233">
        <f>VLOOKUP($A81,'[2]~Pop Trunc'!$A$2:$AX$60,'[2]~Pop Trunc'!AG$2,FALSE)</f>
        <v>45</v>
      </c>
      <c r="AK81" s="233">
        <f>VLOOKUP($A81,'[2]~Pop Trunc'!$A$2:$AX$60,'[2]~Pop Trunc'!AH$2,FALSE)</f>
        <v>25</v>
      </c>
      <c r="AL81" s="233">
        <f>VLOOKUP($A81,'[2]~Pop Trunc'!$A$2:$AX$60,'[2]~Pop Trunc'!AI$2,FALSE)</f>
        <v>30</v>
      </c>
      <c r="AM81" s="233">
        <f>VLOOKUP($A81,'[2]~Pop Trunc'!$A$2:$AX$60,'[2]~Pop Trunc'!AJ$2,FALSE)</f>
        <v>35</v>
      </c>
      <c r="AN81" s="233">
        <f>VLOOKUP($A81,'[2]~Pop Trunc'!$A$2:$AX$60,'[2]~Pop Trunc'!AK$2,FALSE)</f>
        <v>15</v>
      </c>
      <c r="AO81" s="233">
        <f>VLOOKUP($A81,'[2]~Pop Trunc'!$A$2:$AX$60,'[2]~Pop Trunc'!AL$2,FALSE)</f>
        <v>15</v>
      </c>
      <c r="AP81" s="233">
        <f>VLOOKUP($A81,'[2]~Pop Trunc'!$A$2:$AX$60,'[2]~Pop Trunc'!AM$2,FALSE)</f>
        <v>15</v>
      </c>
      <c r="AQ81" s="233">
        <f>VLOOKUP($A81,'[2]~Pop Trunc'!$A$2:$AX$60,'[2]~Pop Trunc'!AN$2,FALSE)</f>
        <v>15</v>
      </c>
      <c r="AR81" s="233">
        <f>VLOOKUP($A81,'[2]~Pop Trunc'!$A$2:$AX$60,'[2]~Pop Trunc'!AO$2,FALSE)</f>
        <v>15</v>
      </c>
      <c r="AS81" s="233">
        <f>VLOOKUP($A81,'[2]~Pop Trunc'!$A$2:$AX$60,'[2]~Pop Trunc'!AP$2,FALSE)</f>
        <v>15</v>
      </c>
      <c r="AT81" s="233">
        <f>VLOOKUP($A81,'[2]~Pop Trunc'!$A$2:$AX$60,'[2]~Pop Trunc'!AQ$2,FALSE)</f>
        <v>5</v>
      </c>
      <c r="AU81" s="233">
        <f>VLOOKUP($A81,'[2]~Pop Trunc'!$A$2:$AX$60,'[2]~Pop Trunc'!AR$2,FALSE)</f>
        <v>0</v>
      </c>
      <c r="AW81" s="159" t="s">
        <v>357</v>
      </c>
      <c r="AX81" s="116">
        <v>2011</v>
      </c>
      <c r="AY81" s="116" t="s">
        <v>338</v>
      </c>
      <c r="BA81" s="132" t="e">
        <f>VLOOKUP($AW81,$D$6:$AU$87,6,FALSE)</f>
        <v>#N/A</v>
      </c>
      <c r="BB81" s="132" t="e">
        <f>VLOOKUP($AW81,$D$6:$AU$87,8,FALSE)</f>
        <v>#N/A</v>
      </c>
      <c r="BC81" s="132" t="e">
        <f>VLOOKUP($AW81,$D$6:$AU$87,10,FALSE)</f>
        <v>#N/A</v>
      </c>
      <c r="BD81" s="132" t="e">
        <f>VLOOKUP($AW81,$D$6:$AU$87,12,FALSE)</f>
        <v>#N/A</v>
      </c>
      <c r="BE81" s="132" t="e">
        <f>VLOOKUP($AW81,$D$6:$AU$87,14,FALSE)</f>
        <v>#N/A</v>
      </c>
      <c r="BF81" s="132" t="e">
        <f>VLOOKUP($AW81,$D$6:$AU$87,16,FALSE)</f>
        <v>#N/A</v>
      </c>
      <c r="BG81" s="132" t="e">
        <f>VLOOKUP($AW81,$D$6:$AU$87,18,FALSE)</f>
        <v>#N/A</v>
      </c>
      <c r="BH81" s="132" t="e">
        <f>VLOOKUP($AW81,$D$6:$AU$87,20,FALSE)</f>
        <v>#N/A</v>
      </c>
      <c r="BI81" s="132" t="e">
        <f>VLOOKUP($AW81,$D$6:$AU$87,22,FALSE)</f>
        <v>#N/A</v>
      </c>
      <c r="BJ81" s="132" t="e">
        <f>VLOOKUP($AW81,$D$6:$AU$87,24,FALSE)</f>
        <v>#N/A</v>
      </c>
      <c r="BK81" s="132" t="e">
        <f>VLOOKUP($AW81,$D$6:$AU$87,26,FALSE)</f>
        <v>#N/A</v>
      </c>
      <c r="BL81" s="132" t="e">
        <f>VLOOKUP($AW81,$D$6:$AU$87,28,FALSE)</f>
        <v>#N/A</v>
      </c>
      <c r="BM81" s="132" t="e">
        <f>VLOOKUP($AW81,$D$6:$AU$87,30,FALSE)</f>
        <v>#N/A</v>
      </c>
      <c r="BN81" s="132" t="e">
        <f>VLOOKUP($AW81,$D$6:$AU$87,32,FALSE)</f>
        <v>#N/A</v>
      </c>
      <c r="BO81" s="132" t="e">
        <f>VLOOKUP($AW81,$D$6:$AU$87,34,FALSE)</f>
        <v>#N/A</v>
      </c>
      <c r="BP81" s="132" t="e">
        <f>VLOOKUP($AW81,$D$6:$AU$87,36,FALSE)</f>
        <v>#N/A</v>
      </c>
      <c r="BQ81" s="132" t="e">
        <f>VLOOKUP($AW81,$D$6:$AU$87,38,FALSE)</f>
        <v>#N/A</v>
      </c>
      <c r="BR81" s="132" t="e">
        <f>VLOOKUP($AW81,$D$6:$AU$87,40,FALSE)</f>
        <v>#N/A</v>
      </c>
      <c r="BS81" s="132" t="e">
        <f>VLOOKUP($AW81,$D$6:$AU$87,42,FALSE)</f>
        <v>#N/A</v>
      </c>
      <c r="BT81" s="132" t="e">
        <f>VLOOKUP($AW81,$D$6:$AU$87,4,FALSE)</f>
        <v>#N/A</v>
      </c>
      <c r="BU81" s="116" t="e">
        <f>SUM(BA81:BS81)</f>
        <v>#N/A</v>
      </c>
      <c r="CL81" s="167" t="str">
        <f>CL73</f>
        <v>Creston</v>
      </c>
      <c r="CM81" s="167">
        <f>CM73</f>
        <v>2006</v>
      </c>
      <c r="CN81" s="167" t="str">
        <f>CN73</f>
        <v>M</v>
      </c>
      <c r="CP81" s="132"/>
      <c r="CQ81" s="169">
        <f t="shared" ref="CQ81:DI81" si="49">CQ73/$AD73*-100</f>
        <v>-44.878048780487809</v>
      </c>
      <c r="CR81" s="170">
        <f t="shared" si="49"/>
        <v>-59.674796747967484</v>
      </c>
      <c r="CS81" s="170">
        <f t="shared" si="49"/>
        <v>-60.162601626016269</v>
      </c>
      <c r="CT81" s="170">
        <f t="shared" si="49"/>
        <v>-67.154471544715449</v>
      </c>
      <c r="CU81" s="170">
        <f t="shared" si="49"/>
        <v>-36.097560975609753</v>
      </c>
      <c r="CV81" s="170">
        <f t="shared" si="49"/>
        <v>-37.235772357723576</v>
      </c>
      <c r="CW81" s="170">
        <f t="shared" si="49"/>
        <v>-40.325203252032523</v>
      </c>
      <c r="CX81" s="170">
        <f t="shared" si="49"/>
        <v>-45.040650406504064</v>
      </c>
      <c r="CY81" s="170">
        <f t="shared" si="49"/>
        <v>-58.211382113821145</v>
      </c>
      <c r="CZ81" s="170">
        <f t="shared" si="49"/>
        <v>-74.471544715447152</v>
      </c>
      <c r="DA81" s="170">
        <f t="shared" si="49"/>
        <v>-73.983739837398375</v>
      </c>
      <c r="DB81" s="170">
        <f t="shared" si="49"/>
        <v>-88.455284552845526</v>
      </c>
      <c r="DC81" s="170">
        <f t="shared" si="49"/>
        <v>-75.77235772357723</v>
      </c>
      <c r="DD81" s="170">
        <f t="shared" si="49"/>
        <v>-67.967479674796749</v>
      </c>
      <c r="DE81" s="170">
        <f t="shared" si="49"/>
        <v>-70.569105691056905</v>
      </c>
      <c r="DF81" s="170">
        <f t="shared" si="49"/>
        <v>-49.268292682926827</v>
      </c>
      <c r="DG81" s="170">
        <f t="shared" si="49"/>
        <v>-28.617886178861792</v>
      </c>
      <c r="DH81" s="170">
        <f t="shared" si="49"/>
        <v>-15.772357723577235</v>
      </c>
      <c r="DI81" s="170">
        <f t="shared" si="49"/>
        <v>-9.2682926829268286</v>
      </c>
      <c r="DJ81" s="170">
        <f>SUM(CQ81:DI81)</f>
        <v>-1002.9268292682929</v>
      </c>
    </row>
    <row r="82" spans="1:114" ht="15" thickBot="1">
      <c r="D82" s="153" t="s">
        <v>611</v>
      </c>
      <c r="E82" s="143">
        <f>AVERAGE(E79:E81)</f>
        <v>57</v>
      </c>
      <c r="F82" s="144">
        <f>AVERAGE(F79:F81)</f>
        <v>54.866666666666667</v>
      </c>
      <c r="G82" s="144">
        <f>AVERAGE(E82:F82)</f>
        <v>55.933333333333337</v>
      </c>
      <c r="H82" s="143">
        <f t="shared" ref="H82:AU82" si="50">SUM(H79:H81)</f>
        <v>1710</v>
      </c>
      <c r="I82" s="143">
        <f t="shared" si="50"/>
        <v>1640</v>
      </c>
      <c r="J82" s="217">
        <f t="shared" si="50"/>
        <v>65</v>
      </c>
      <c r="K82" s="217">
        <f t="shared" si="50"/>
        <v>60</v>
      </c>
      <c r="L82" s="217">
        <f t="shared" si="50"/>
        <v>75</v>
      </c>
      <c r="M82" s="217">
        <f t="shared" si="50"/>
        <v>80</v>
      </c>
      <c r="N82" s="217">
        <f t="shared" si="50"/>
        <v>85</v>
      </c>
      <c r="O82" s="217">
        <f t="shared" si="50"/>
        <v>65</v>
      </c>
      <c r="P82" s="226">
        <f t="shared" si="50"/>
        <v>70</v>
      </c>
      <c r="Q82" s="226">
        <f t="shared" si="50"/>
        <v>75</v>
      </c>
      <c r="R82" s="226">
        <f t="shared" si="50"/>
        <v>40</v>
      </c>
      <c r="S82" s="226">
        <f t="shared" si="50"/>
        <v>30</v>
      </c>
      <c r="T82" s="226">
        <f t="shared" si="50"/>
        <v>45</v>
      </c>
      <c r="U82" s="226">
        <f t="shared" si="50"/>
        <v>40</v>
      </c>
      <c r="V82" s="226">
        <f t="shared" si="50"/>
        <v>55</v>
      </c>
      <c r="W82" s="226">
        <f t="shared" si="50"/>
        <v>60</v>
      </c>
      <c r="X82" s="226">
        <f t="shared" si="50"/>
        <v>70</v>
      </c>
      <c r="Y82" s="226">
        <f t="shared" si="50"/>
        <v>70</v>
      </c>
      <c r="Z82" s="226">
        <f t="shared" si="50"/>
        <v>85</v>
      </c>
      <c r="AA82" s="226">
        <f t="shared" si="50"/>
        <v>85</v>
      </c>
      <c r="AB82" s="226">
        <f t="shared" si="50"/>
        <v>105</v>
      </c>
      <c r="AC82" s="226">
        <f t="shared" si="50"/>
        <v>125</v>
      </c>
      <c r="AD82" s="226">
        <f t="shared" si="50"/>
        <v>155</v>
      </c>
      <c r="AE82" s="226">
        <f t="shared" si="50"/>
        <v>185</v>
      </c>
      <c r="AF82" s="226">
        <f t="shared" si="50"/>
        <v>185</v>
      </c>
      <c r="AG82" s="226">
        <f t="shared" si="50"/>
        <v>175</v>
      </c>
      <c r="AH82" s="226">
        <f t="shared" si="50"/>
        <v>210</v>
      </c>
      <c r="AI82" s="226">
        <f t="shared" si="50"/>
        <v>220</v>
      </c>
      <c r="AJ82" s="234">
        <f t="shared" si="50"/>
        <v>200</v>
      </c>
      <c r="AK82" s="234">
        <f t="shared" si="50"/>
        <v>125</v>
      </c>
      <c r="AL82" s="234">
        <f t="shared" si="50"/>
        <v>125</v>
      </c>
      <c r="AM82" s="234">
        <f t="shared" si="50"/>
        <v>100</v>
      </c>
      <c r="AN82" s="234">
        <f t="shared" si="50"/>
        <v>80</v>
      </c>
      <c r="AO82" s="234">
        <f t="shared" si="50"/>
        <v>55</v>
      </c>
      <c r="AP82" s="234">
        <f t="shared" si="50"/>
        <v>50</v>
      </c>
      <c r="AQ82" s="234">
        <f t="shared" si="50"/>
        <v>35</v>
      </c>
      <c r="AR82" s="234">
        <f t="shared" si="50"/>
        <v>25</v>
      </c>
      <c r="AS82" s="234">
        <f t="shared" si="50"/>
        <v>35</v>
      </c>
      <c r="AT82" s="234">
        <f t="shared" si="50"/>
        <v>5</v>
      </c>
      <c r="AU82" s="235">
        <f t="shared" si="50"/>
        <v>10</v>
      </c>
    </row>
    <row r="83" spans="1:114" s="179" customFormat="1" ht="15" thickBot="1">
      <c r="D83" s="180" t="s">
        <v>650</v>
      </c>
      <c r="E83" s="182">
        <f>(E75+E78+E82)/3</f>
        <v>54.166666666666664</v>
      </c>
      <c r="F83" s="182">
        <f>(F75+F78+F82)/3</f>
        <v>53.872222222222227</v>
      </c>
      <c r="G83" s="182">
        <f>(G75+G78+G82)/3</f>
        <v>54.019444444444446</v>
      </c>
      <c r="H83" s="181">
        <f t="shared" ref="H83:AU83" si="51">H75+H78+H82</f>
        <v>5885</v>
      </c>
      <c r="I83" s="181">
        <f t="shared" si="51"/>
        <v>6030</v>
      </c>
      <c r="J83" s="219">
        <f t="shared" si="51"/>
        <v>245</v>
      </c>
      <c r="K83" s="219">
        <f t="shared" si="51"/>
        <v>205</v>
      </c>
      <c r="L83" s="219">
        <f t="shared" si="51"/>
        <v>270</v>
      </c>
      <c r="M83" s="219">
        <f t="shared" si="51"/>
        <v>285</v>
      </c>
      <c r="N83" s="219">
        <f t="shared" si="51"/>
        <v>290</v>
      </c>
      <c r="O83" s="219">
        <f t="shared" si="51"/>
        <v>270</v>
      </c>
      <c r="P83" s="228">
        <f t="shared" si="51"/>
        <v>295</v>
      </c>
      <c r="Q83" s="228">
        <f t="shared" si="51"/>
        <v>300</v>
      </c>
      <c r="R83" s="228">
        <f t="shared" si="51"/>
        <v>195</v>
      </c>
      <c r="S83" s="228">
        <f t="shared" si="51"/>
        <v>155</v>
      </c>
      <c r="T83" s="228">
        <f t="shared" si="51"/>
        <v>165</v>
      </c>
      <c r="U83" s="228">
        <f t="shared" si="51"/>
        <v>165</v>
      </c>
      <c r="V83" s="228">
        <f t="shared" si="51"/>
        <v>200</v>
      </c>
      <c r="W83" s="228">
        <f t="shared" si="51"/>
        <v>230</v>
      </c>
      <c r="X83" s="228">
        <f t="shared" si="51"/>
        <v>250</v>
      </c>
      <c r="Y83" s="228">
        <f t="shared" si="51"/>
        <v>245</v>
      </c>
      <c r="Z83" s="228">
        <f t="shared" si="51"/>
        <v>305</v>
      </c>
      <c r="AA83" s="228">
        <f t="shared" si="51"/>
        <v>335</v>
      </c>
      <c r="AB83" s="228">
        <f t="shared" si="51"/>
        <v>420</v>
      </c>
      <c r="AC83" s="228">
        <f t="shared" si="51"/>
        <v>475</v>
      </c>
      <c r="AD83" s="228">
        <f t="shared" si="51"/>
        <v>510</v>
      </c>
      <c r="AE83" s="228">
        <f t="shared" si="51"/>
        <v>540</v>
      </c>
      <c r="AF83" s="228">
        <f t="shared" si="51"/>
        <v>550</v>
      </c>
      <c r="AG83" s="228">
        <f t="shared" si="51"/>
        <v>595</v>
      </c>
      <c r="AH83" s="228">
        <f t="shared" si="51"/>
        <v>655</v>
      </c>
      <c r="AI83" s="228">
        <f t="shared" si="51"/>
        <v>700</v>
      </c>
      <c r="AJ83" s="238">
        <f t="shared" si="51"/>
        <v>555</v>
      </c>
      <c r="AK83" s="238">
        <f t="shared" si="51"/>
        <v>485</v>
      </c>
      <c r="AL83" s="238">
        <f t="shared" si="51"/>
        <v>420</v>
      </c>
      <c r="AM83" s="238">
        <f t="shared" si="51"/>
        <v>365</v>
      </c>
      <c r="AN83" s="238">
        <f t="shared" si="51"/>
        <v>285</v>
      </c>
      <c r="AO83" s="238">
        <f t="shared" si="51"/>
        <v>290</v>
      </c>
      <c r="AP83" s="238">
        <f t="shared" si="51"/>
        <v>190</v>
      </c>
      <c r="AQ83" s="238">
        <f t="shared" si="51"/>
        <v>200</v>
      </c>
      <c r="AR83" s="238">
        <f t="shared" si="51"/>
        <v>90</v>
      </c>
      <c r="AS83" s="238">
        <f t="shared" si="51"/>
        <v>125</v>
      </c>
      <c r="AT83" s="238">
        <f t="shared" si="51"/>
        <v>20</v>
      </c>
      <c r="AU83" s="239">
        <f t="shared" si="51"/>
        <v>55</v>
      </c>
      <c r="AW83" s="180" t="s">
        <v>366</v>
      </c>
      <c r="AX83" s="179">
        <v>2011</v>
      </c>
      <c r="AY83" s="179" t="s">
        <v>338</v>
      </c>
      <c r="BA83" s="183" t="e">
        <f>VLOOKUP($AW83,$D$6:$AU$87,6,FALSE)</f>
        <v>#N/A</v>
      </c>
      <c r="BB83" s="183" t="e">
        <f>VLOOKUP($AW83,$D$6:$AU$87,8,FALSE)</f>
        <v>#N/A</v>
      </c>
      <c r="BC83" s="183" t="e">
        <f>VLOOKUP($AW83,$D$6:$AU$87,10,FALSE)</f>
        <v>#N/A</v>
      </c>
      <c r="BD83" s="183" t="e">
        <f>VLOOKUP($AW83,$D$6:$AU$87,12,FALSE)</f>
        <v>#N/A</v>
      </c>
      <c r="BE83" s="183" t="e">
        <f>VLOOKUP($AW83,$D$6:$AU$87,14,FALSE)</f>
        <v>#N/A</v>
      </c>
      <c r="BF83" s="183" t="e">
        <f>VLOOKUP($AW83,$D$6:$AU$87,16,FALSE)</f>
        <v>#N/A</v>
      </c>
      <c r="BG83" s="183" t="e">
        <f>VLOOKUP($AW83,$D$6:$AU$87,18,FALSE)</f>
        <v>#N/A</v>
      </c>
      <c r="BH83" s="183" t="e">
        <f>VLOOKUP($AW83,$D$6:$AU$87,20,FALSE)</f>
        <v>#N/A</v>
      </c>
      <c r="BI83" s="183" t="e">
        <f>VLOOKUP($AW83,$D$6:$AU$87,22,FALSE)</f>
        <v>#N/A</v>
      </c>
      <c r="BJ83" s="183" t="e">
        <f>VLOOKUP($AW83,$D$6:$AU$87,24,FALSE)</f>
        <v>#N/A</v>
      </c>
      <c r="BK83" s="183" t="e">
        <f>VLOOKUP($AW83,$D$6:$AU$87,26,FALSE)</f>
        <v>#N/A</v>
      </c>
      <c r="BL83" s="183" t="e">
        <f>VLOOKUP($AW83,$D$6:$AU$87,28,FALSE)</f>
        <v>#N/A</v>
      </c>
      <c r="BM83" s="183" t="e">
        <f>VLOOKUP($AW83,$D$6:$AU$87,30,FALSE)</f>
        <v>#N/A</v>
      </c>
      <c r="BN83" s="183" t="e">
        <f>VLOOKUP($AW83,$D$6:$AU$87,32,FALSE)</f>
        <v>#N/A</v>
      </c>
      <c r="BO83" s="183" t="e">
        <f>VLOOKUP($AW83,$D$6:$AU$87,34,FALSE)</f>
        <v>#N/A</v>
      </c>
      <c r="BP83" s="183" t="e">
        <f>VLOOKUP($AW83,$D$6:$AU$87,36,FALSE)</f>
        <v>#N/A</v>
      </c>
      <c r="BQ83" s="183" t="e">
        <f>VLOOKUP($AW83,$D$6:$AU$87,38,FALSE)</f>
        <v>#N/A</v>
      </c>
      <c r="BR83" s="183" t="e">
        <f>VLOOKUP($AW83,$D$6:$AU$87,40,FALSE)</f>
        <v>#N/A</v>
      </c>
      <c r="BS83" s="183" t="e">
        <f>VLOOKUP($AW83,$D$6:$AU$87,42,FALSE)</f>
        <v>#N/A</v>
      </c>
      <c r="BT83" s="183" t="e">
        <f>VLOOKUP($AW83,$D$6:$AU$87,4,FALSE)</f>
        <v>#N/A</v>
      </c>
      <c r="BU83" s="179" t="e">
        <f>SUM(BA83:BS83)</f>
        <v>#N/A</v>
      </c>
      <c r="BW83" s="184"/>
      <c r="BX83" s="184"/>
      <c r="BY83" s="184"/>
      <c r="BZ83" s="184"/>
      <c r="CA83" s="184"/>
      <c r="CB83" s="184"/>
      <c r="CC83" s="184"/>
      <c r="CD83" s="184"/>
      <c r="CL83" s="179" t="s">
        <v>364</v>
      </c>
      <c r="CM83" s="179">
        <v>2006</v>
      </c>
      <c r="CN83" s="179" t="s">
        <v>343</v>
      </c>
      <c r="CO83" s="179">
        <v>16</v>
      </c>
      <c r="CP83" s="183">
        <v>62</v>
      </c>
      <c r="CQ83" s="183">
        <f>CO83+CP83</f>
        <v>78</v>
      </c>
      <c r="CR83" s="179">
        <v>87</v>
      </c>
      <c r="CS83" s="179">
        <v>102</v>
      </c>
      <c r="CT83" s="179">
        <v>104</v>
      </c>
      <c r="CU83" s="179">
        <v>49</v>
      </c>
      <c r="CV83" s="179">
        <v>72</v>
      </c>
      <c r="CW83" s="179">
        <v>119</v>
      </c>
      <c r="CX83" s="179">
        <v>119</v>
      </c>
      <c r="CY83" s="179">
        <v>111</v>
      </c>
      <c r="CZ83" s="179">
        <v>160</v>
      </c>
      <c r="DA83" s="179">
        <v>152</v>
      </c>
      <c r="DB83" s="179">
        <v>184</v>
      </c>
      <c r="DC83" s="179">
        <v>162</v>
      </c>
      <c r="DD83" s="179">
        <v>112</v>
      </c>
      <c r="DE83" s="179">
        <v>81</v>
      </c>
      <c r="DF83" s="179">
        <v>61</v>
      </c>
      <c r="DG83" s="179">
        <v>48</v>
      </c>
      <c r="DH83" s="179">
        <v>31</v>
      </c>
      <c r="DI83" s="179">
        <v>20</v>
      </c>
      <c r="DJ83" s="179">
        <f>SUM(CQ83:DI83)</f>
        <v>1852</v>
      </c>
    </row>
    <row r="84" spans="1:114" ht="15" thickBot="1"/>
    <row r="85" spans="1:114" s="179" customFormat="1" ht="15" thickBot="1">
      <c r="A85" s="179">
        <v>5953007</v>
      </c>
      <c r="B85" s="179" t="s">
        <v>11</v>
      </c>
      <c r="C85" s="179" t="s">
        <v>295</v>
      </c>
      <c r="D85" s="180" t="s">
        <v>11</v>
      </c>
      <c r="E85" s="181">
        <f>VLOOKUP($A85,'[2]~Pop Trunc'!$A$2:$AX$60,'[2]~Pop Trunc'!C$2,FALSE)</f>
        <v>44.4</v>
      </c>
      <c r="F85" s="181">
        <f>VLOOKUP($A85,'[2]~Pop Trunc'!$A$2:$AX$60,'[2]~Pop Trunc'!D$2,FALSE)</f>
        <v>44.3</v>
      </c>
      <c r="G85" s="182">
        <f>AVERAGE(E85:F85)</f>
        <v>44.349999999999994</v>
      </c>
      <c r="H85" s="181">
        <f>VLOOKUP($A85,'[2]~Pop Trunc'!$A$2:$AX$60,'[2]~Pop Trunc'!E$2,FALSE)</f>
        <v>495</v>
      </c>
      <c r="I85" s="181">
        <f>VLOOKUP($A85,'[2]~Pop Trunc'!$A$2:$AX$60,'[2]~Pop Trunc'!F$2,FALSE)</f>
        <v>525</v>
      </c>
      <c r="J85" s="219">
        <f>VLOOKUP($A85,'[2]~Pop Trunc'!$A$2:$AX$60,'[2]~Pop Trunc'!G$2,FALSE)</f>
        <v>25</v>
      </c>
      <c r="K85" s="219">
        <f>VLOOKUP($A85,'[2]~Pop Trunc'!$A$2:$AX$60,'[2]~Pop Trunc'!H$2,FALSE)</f>
        <v>35</v>
      </c>
      <c r="L85" s="219">
        <f>VLOOKUP($A85,'[2]~Pop Trunc'!$A$2:$AX$60,'[2]~Pop Trunc'!I$2,FALSE)</f>
        <v>30</v>
      </c>
      <c r="M85" s="219">
        <f>VLOOKUP($A85,'[2]~Pop Trunc'!$A$2:$AX$60,'[2]~Pop Trunc'!J$2,FALSE)</f>
        <v>20</v>
      </c>
      <c r="N85" s="219">
        <f>VLOOKUP($A85,'[2]~Pop Trunc'!$A$2:$AX$60,'[2]~Pop Trunc'!K$2,FALSE)</f>
        <v>30</v>
      </c>
      <c r="O85" s="219">
        <f>VLOOKUP($A85,'[2]~Pop Trunc'!$A$2:$AX$60,'[2]~Pop Trunc'!L$2,FALSE)</f>
        <v>25</v>
      </c>
      <c r="P85" s="228">
        <f>VLOOKUP($A85,'[2]~Pop Trunc'!$A$2:$AX$60,'[2]~Pop Trunc'!M$2,FALSE)</f>
        <v>25</v>
      </c>
      <c r="Q85" s="228">
        <f>VLOOKUP($A85,'[2]~Pop Trunc'!$A$2:$AX$60,'[2]~Pop Trunc'!N$2,FALSE)</f>
        <v>30</v>
      </c>
      <c r="R85" s="228">
        <f>VLOOKUP($A85,'[2]~Pop Trunc'!$A$2:$AX$60,'[2]~Pop Trunc'!O$2,FALSE)</f>
        <v>25</v>
      </c>
      <c r="S85" s="228">
        <f>VLOOKUP($A85,'[2]~Pop Trunc'!$A$2:$AX$60,'[2]~Pop Trunc'!P$2,FALSE)</f>
        <v>25</v>
      </c>
      <c r="T85" s="228">
        <f>VLOOKUP($A85,'[2]~Pop Trunc'!$A$2:$AX$60,'[2]~Pop Trunc'!Q$2,FALSE)</f>
        <v>25</v>
      </c>
      <c r="U85" s="228">
        <f>VLOOKUP($A85,'[2]~Pop Trunc'!$A$2:$AX$60,'[2]~Pop Trunc'!R$2,FALSE)</f>
        <v>30</v>
      </c>
      <c r="V85" s="228">
        <f>VLOOKUP($A85,'[2]~Pop Trunc'!$A$2:$AX$60,'[2]~Pop Trunc'!S$2,FALSE)</f>
        <v>25</v>
      </c>
      <c r="W85" s="228">
        <f>VLOOKUP($A85,'[2]~Pop Trunc'!$A$2:$AX$60,'[2]~Pop Trunc'!T$2,FALSE)</f>
        <v>30</v>
      </c>
      <c r="X85" s="228">
        <f>VLOOKUP($A85,'[2]~Pop Trunc'!$A$2:$AX$60,'[2]~Pop Trunc'!U$2,FALSE)</f>
        <v>35</v>
      </c>
      <c r="Y85" s="228">
        <f>VLOOKUP($A85,'[2]~Pop Trunc'!$A$2:$AX$60,'[2]~Pop Trunc'!V$2,FALSE)</f>
        <v>35</v>
      </c>
      <c r="Z85" s="228">
        <f>VLOOKUP($A85,'[2]~Pop Trunc'!$A$2:$AX$60,'[2]~Pop Trunc'!W$2,FALSE)</f>
        <v>30</v>
      </c>
      <c r="AA85" s="228">
        <f>VLOOKUP($A85,'[2]~Pop Trunc'!$A$2:$AX$60,'[2]~Pop Trunc'!X$2,FALSE)</f>
        <v>40</v>
      </c>
      <c r="AB85" s="228">
        <f>VLOOKUP($A85,'[2]~Pop Trunc'!$A$2:$AX$60,'[2]~Pop Trunc'!Y$2,FALSE)</f>
        <v>45</v>
      </c>
      <c r="AC85" s="228">
        <f>VLOOKUP($A85,'[2]~Pop Trunc'!$A$2:$AX$60,'[2]~Pop Trunc'!Z$2,FALSE)</f>
        <v>40</v>
      </c>
      <c r="AD85" s="228">
        <f>VLOOKUP($A85,'[2]~Pop Trunc'!$A$2:$AX$60,'[2]~Pop Trunc'!AA$2,FALSE)</f>
        <v>50</v>
      </c>
      <c r="AE85" s="228">
        <f>VLOOKUP($A85,'[2]~Pop Trunc'!$A$2:$AX$60,'[2]~Pop Trunc'!AB$2,FALSE)</f>
        <v>50</v>
      </c>
      <c r="AF85" s="228">
        <f>VLOOKUP($A85,'[2]~Pop Trunc'!$A$2:$AX$60,'[2]~Pop Trunc'!AC$2,FALSE)</f>
        <v>45</v>
      </c>
      <c r="AG85" s="228">
        <f>VLOOKUP($A85,'[2]~Pop Trunc'!$A$2:$AX$60,'[2]~Pop Trunc'!AD$2,FALSE)</f>
        <v>35</v>
      </c>
      <c r="AH85" s="228">
        <f>VLOOKUP($A85,'[2]~Pop Trunc'!$A$2:$AX$60,'[2]~Pop Trunc'!AE$2,FALSE)</f>
        <v>35</v>
      </c>
      <c r="AI85" s="228">
        <f>VLOOKUP($A85,'[2]~Pop Trunc'!$A$2:$AX$60,'[2]~Pop Trunc'!AF$2,FALSE)</f>
        <v>45</v>
      </c>
      <c r="AJ85" s="238">
        <f>VLOOKUP($A85,'[2]~Pop Trunc'!$A$2:$AX$60,'[2]~Pop Trunc'!AG$2,FALSE)</f>
        <v>25</v>
      </c>
      <c r="AK85" s="238">
        <f>VLOOKUP($A85,'[2]~Pop Trunc'!$A$2:$AX$60,'[2]~Pop Trunc'!AH$2,FALSE)</f>
        <v>25</v>
      </c>
      <c r="AL85" s="238">
        <f>VLOOKUP($A85,'[2]~Pop Trunc'!$A$2:$AX$60,'[2]~Pop Trunc'!AI$2,FALSE)</f>
        <v>15</v>
      </c>
      <c r="AM85" s="238">
        <f>VLOOKUP($A85,'[2]~Pop Trunc'!$A$2:$AX$60,'[2]~Pop Trunc'!AJ$2,FALSE)</f>
        <v>20</v>
      </c>
      <c r="AN85" s="238">
        <f>VLOOKUP($A85,'[2]~Pop Trunc'!$A$2:$AX$60,'[2]~Pop Trunc'!AK$2,FALSE)</f>
        <v>15</v>
      </c>
      <c r="AO85" s="238">
        <f>VLOOKUP($A85,'[2]~Pop Trunc'!$A$2:$AX$60,'[2]~Pop Trunc'!AL$2,FALSE)</f>
        <v>20</v>
      </c>
      <c r="AP85" s="238">
        <f>VLOOKUP($A85,'[2]~Pop Trunc'!$A$2:$AX$60,'[2]~Pop Trunc'!AM$2,FALSE)</f>
        <v>10</v>
      </c>
      <c r="AQ85" s="238">
        <f>VLOOKUP($A85,'[2]~Pop Trunc'!$A$2:$AX$60,'[2]~Pop Trunc'!AN$2,FALSE)</f>
        <v>10</v>
      </c>
      <c r="AR85" s="238">
        <f>VLOOKUP($A85,'[2]~Pop Trunc'!$A$2:$AX$60,'[2]~Pop Trunc'!AO$2,FALSE)</f>
        <v>5</v>
      </c>
      <c r="AS85" s="238">
        <f>VLOOKUP($A85,'[2]~Pop Trunc'!$A$2:$AX$60,'[2]~Pop Trunc'!AP$2,FALSE)</f>
        <v>5</v>
      </c>
      <c r="AT85" s="238">
        <f>VLOOKUP($A85,'[2]~Pop Trunc'!$A$2:$AX$60,'[2]~Pop Trunc'!AQ$2,FALSE)</f>
        <v>5</v>
      </c>
      <c r="AU85" s="239">
        <f>VLOOKUP($A85,'[2]~Pop Trunc'!$A$2:$AX$60,'[2]~Pop Trunc'!AR$2,FALSE)</f>
        <v>5</v>
      </c>
      <c r="AW85" s="180" t="s">
        <v>366</v>
      </c>
      <c r="AX85" s="179">
        <v>2011</v>
      </c>
      <c r="AY85" s="179" t="s">
        <v>341</v>
      </c>
      <c r="BA85" s="183" t="e">
        <f>VLOOKUP($AW85,$D$6:$AU$87,7,FALSE)</f>
        <v>#N/A</v>
      </c>
      <c r="BB85" s="183" t="e">
        <f>VLOOKUP($AW85,$D$6:$AU$87,9,FALSE)</f>
        <v>#N/A</v>
      </c>
      <c r="BC85" s="183" t="e">
        <f>VLOOKUP($AW85,$D$6:$AU$87,11,FALSE)</f>
        <v>#N/A</v>
      </c>
      <c r="BD85" s="183" t="e">
        <f>VLOOKUP($AW85,$D$6:$AU$87,13,FALSE)</f>
        <v>#N/A</v>
      </c>
      <c r="BE85" s="183" t="e">
        <f>VLOOKUP($AW85,$D$6:$AU$87,15,FALSE)</f>
        <v>#N/A</v>
      </c>
      <c r="BF85" s="183" t="e">
        <f>VLOOKUP($AW85,$D$6:$AU$87,17,FALSE)</f>
        <v>#N/A</v>
      </c>
      <c r="BG85" s="183" t="e">
        <f>VLOOKUP($AW85,$D$6:$AU$87,19,FALSE)</f>
        <v>#N/A</v>
      </c>
      <c r="BH85" s="183" t="e">
        <f>VLOOKUP($AW85,$D$6:$AU$87,21,FALSE)</f>
        <v>#N/A</v>
      </c>
      <c r="BI85" s="183" t="e">
        <f>VLOOKUP($AW85,$D$6:$AU$87,23,FALSE)</f>
        <v>#N/A</v>
      </c>
      <c r="BJ85" s="183" t="e">
        <f>VLOOKUP($AW85,$D$6:$AU$87,25,FALSE)</f>
        <v>#N/A</v>
      </c>
      <c r="BK85" s="183" t="e">
        <f>VLOOKUP($AW85,$D$6:$AU$87,27,FALSE)</f>
        <v>#N/A</v>
      </c>
      <c r="BL85" s="183" t="e">
        <f>VLOOKUP($AW85,$D$6:$AU$87,29,FALSE)</f>
        <v>#N/A</v>
      </c>
      <c r="BM85" s="183" t="e">
        <f>VLOOKUP($AW85,$D$6:$AU$87,31,FALSE)</f>
        <v>#N/A</v>
      </c>
      <c r="BN85" s="183" t="e">
        <f>VLOOKUP($AW85,$D$6:$AU$87,33,FALSE)</f>
        <v>#N/A</v>
      </c>
      <c r="BO85" s="183" t="e">
        <f>VLOOKUP($AW85,$D$6:$AU$87,35,FALSE)</f>
        <v>#N/A</v>
      </c>
      <c r="BP85" s="183" t="e">
        <f>VLOOKUP($AW85,$D$6:$AU$87,37,FALSE)</f>
        <v>#N/A</v>
      </c>
      <c r="BQ85" s="183" t="e">
        <f>VLOOKUP($AW85,$D$6:$AU$87,39,FALSE)</f>
        <v>#N/A</v>
      </c>
      <c r="BR85" s="183" t="e">
        <f>VLOOKUP($AW85,$D$6:$AU$87,41,FALSE)</f>
        <v>#N/A</v>
      </c>
      <c r="BS85" s="183" t="e">
        <f>VLOOKUP($AW85,$D$6:$AU$87,43,FALSE)</f>
        <v>#N/A</v>
      </c>
      <c r="BT85" s="183" t="e">
        <f>VLOOKUP($AW85,$D$6:$AU$87,5,FALSE)</f>
        <v>#N/A</v>
      </c>
      <c r="BU85" s="179" t="e">
        <f t="shared" si="15"/>
        <v>#N/A</v>
      </c>
      <c r="BW85" s="184"/>
      <c r="BX85" s="184"/>
      <c r="BY85" s="184"/>
      <c r="BZ85" s="184"/>
      <c r="CA85" s="184"/>
      <c r="CB85" s="184"/>
      <c r="CC85" s="184"/>
      <c r="CD85" s="184"/>
      <c r="CL85" s="187" t="str">
        <f>CL77</f>
        <v>Kootenay Lake</v>
      </c>
      <c r="CM85" s="187">
        <f>CM77</f>
        <v>2006</v>
      </c>
      <c r="CN85" s="187" t="str">
        <f>CN77</f>
        <v>M</v>
      </c>
      <c r="CP85" s="183"/>
      <c r="CQ85" s="188">
        <f t="shared" ref="CQ85:DI85" si="52">CQ77/$AD77*-100</f>
        <v>-72</v>
      </c>
      <c r="CR85" s="189">
        <f t="shared" si="52"/>
        <v>-65.333333333333329</v>
      </c>
      <c r="CS85" s="189">
        <f t="shared" si="52"/>
        <v>-73.333333333333329</v>
      </c>
      <c r="CT85" s="189">
        <f t="shared" si="52"/>
        <v>-73.333333333333329</v>
      </c>
      <c r="CU85" s="189">
        <f t="shared" si="52"/>
        <v>-45.333333333333329</v>
      </c>
      <c r="CV85" s="189">
        <f t="shared" si="52"/>
        <v>-44</v>
      </c>
      <c r="CW85" s="189">
        <f t="shared" si="52"/>
        <v>-57.333333333333336</v>
      </c>
      <c r="CX85" s="189">
        <f t="shared" si="52"/>
        <v>-82.666666666666671</v>
      </c>
      <c r="CY85" s="189">
        <f t="shared" si="52"/>
        <v>-89.333333333333329</v>
      </c>
      <c r="CZ85" s="189">
        <f t="shared" si="52"/>
        <v>-106.66666666666667</v>
      </c>
      <c r="DA85" s="189">
        <f t="shared" si="52"/>
        <v>-126.66666666666666</v>
      </c>
      <c r="DB85" s="189">
        <f t="shared" si="52"/>
        <v>-126.66666666666666</v>
      </c>
      <c r="DC85" s="189">
        <f t="shared" si="52"/>
        <v>-106.66666666666667</v>
      </c>
      <c r="DD85" s="189">
        <f t="shared" si="52"/>
        <v>-79.333333333333329</v>
      </c>
      <c r="DE85" s="189">
        <f t="shared" si="52"/>
        <v>-63.333333333333329</v>
      </c>
      <c r="DF85" s="189">
        <f t="shared" si="52"/>
        <v>-40.666666666666664</v>
      </c>
      <c r="DG85" s="189">
        <f t="shared" si="52"/>
        <v>-29.333333333333332</v>
      </c>
      <c r="DH85" s="189">
        <f t="shared" si="52"/>
        <v>-5.3333333333333339</v>
      </c>
      <c r="DI85" s="189">
        <f t="shared" si="52"/>
        <v>-4</v>
      </c>
      <c r="DJ85" s="189">
        <f t="shared" si="13"/>
        <v>-1291.333333333333</v>
      </c>
    </row>
    <row r="86" spans="1:114" ht="15" thickBot="1">
      <c r="D86" s="151"/>
      <c r="E86" s="152"/>
      <c r="F86" s="152"/>
      <c r="G86" s="152"/>
      <c r="H86" s="152"/>
      <c r="I86" s="152"/>
      <c r="J86" s="216"/>
      <c r="K86" s="216"/>
      <c r="L86" s="216"/>
      <c r="M86" s="216"/>
      <c r="N86" s="216"/>
      <c r="O86" s="216"/>
      <c r="P86" s="225"/>
      <c r="Q86" s="225"/>
      <c r="R86" s="225"/>
      <c r="S86" s="225"/>
      <c r="T86" s="225"/>
      <c r="U86" s="225"/>
      <c r="V86" s="225"/>
      <c r="W86" s="225"/>
      <c r="X86" s="225"/>
      <c r="Y86" s="225"/>
      <c r="Z86" s="225"/>
      <c r="AA86" s="225"/>
      <c r="AB86" s="225"/>
      <c r="AC86" s="225"/>
      <c r="AD86" s="225"/>
      <c r="AE86" s="225"/>
      <c r="AF86" s="225"/>
      <c r="AG86" s="225"/>
      <c r="AH86" s="225"/>
      <c r="AI86" s="225"/>
      <c r="AJ86" s="233"/>
      <c r="AK86" s="233"/>
      <c r="AL86" s="233"/>
      <c r="AM86" s="233"/>
      <c r="AN86" s="233"/>
      <c r="AO86" s="233"/>
      <c r="AP86" s="233"/>
      <c r="AQ86" s="233"/>
      <c r="AR86" s="233"/>
      <c r="AS86" s="233"/>
      <c r="AT86" s="233"/>
      <c r="AU86" s="233"/>
      <c r="AW86" s="159" t="s">
        <v>11</v>
      </c>
      <c r="AX86" s="116">
        <v>2011</v>
      </c>
      <c r="AY86" s="116" t="s">
        <v>338</v>
      </c>
      <c r="BA86" s="132">
        <f>VLOOKUP($AW86,$D$6:$AU$87,6,FALSE)</f>
        <v>525</v>
      </c>
      <c r="BB86" s="132">
        <f>VLOOKUP($AW86,$D$6:$AU$87,8,FALSE)</f>
        <v>35</v>
      </c>
      <c r="BC86" s="132">
        <f>VLOOKUP($AW86,$D$6:$AU$87,10,FALSE)</f>
        <v>20</v>
      </c>
      <c r="BD86" s="132">
        <f>VLOOKUP($AW86,$D$6:$AU$87,12,FALSE)</f>
        <v>25</v>
      </c>
      <c r="BE86" s="132">
        <f>VLOOKUP($AW86,$D$6:$AU$87,14,FALSE)</f>
        <v>30</v>
      </c>
      <c r="BF86" s="132">
        <f>VLOOKUP($AW86,$D$6:$AU$87,16,FALSE)</f>
        <v>25</v>
      </c>
      <c r="BG86" s="132">
        <f>VLOOKUP($AW86,$D$6:$AU$87,18,FALSE)</f>
        <v>30</v>
      </c>
      <c r="BH86" s="132">
        <f>VLOOKUP($AW86,$D$6:$AU$87,20,FALSE)</f>
        <v>30</v>
      </c>
      <c r="BI86" s="132">
        <f>VLOOKUP($AW86,$D$6:$AU$87,22,FALSE)</f>
        <v>35</v>
      </c>
      <c r="BJ86" s="132">
        <f>VLOOKUP($AW86,$D$6:$AU$87,24,FALSE)</f>
        <v>40</v>
      </c>
      <c r="BK86" s="132">
        <f>VLOOKUP($AW86,$D$6:$AU$87,26,FALSE)</f>
        <v>40</v>
      </c>
      <c r="BL86" s="132">
        <f>VLOOKUP($AW86,$D$6:$AU$87,28,FALSE)</f>
        <v>50</v>
      </c>
      <c r="BM86" s="132">
        <f>VLOOKUP($AW86,$D$6:$AU$87,30,FALSE)</f>
        <v>35</v>
      </c>
      <c r="BN86" s="132">
        <f>VLOOKUP($AW86,$D$6:$AU$87,32,FALSE)</f>
        <v>45</v>
      </c>
      <c r="BO86" s="132">
        <f>VLOOKUP($AW86,$D$6:$AU$87,34,FALSE)</f>
        <v>25</v>
      </c>
      <c r="BP86" s="132">
        <f>VLOOKUP($AW86,$D$6:$AU$87,36,FALSE)</f>
        <v>20</v>
      </c>
      <c r="BQ86" s="132">
        <f>VLOOKUP($AW86,$D$6:$AU$87,38,FALSE)</f>
        <v>20</v>
      </c>
      <c r="BR86" s="132">
        <f>VLOOKUP($AW86,$D$6:$AU$87,40,FALSE)</f>
        <v>10</v>
      </c>
      <c r="BS86" s="132">
        <f>VLOOKUP($AW86,$D$6:$AU$87,42,FALSE)</f>
        <v>5</v>
      </c>
      <c r="BT86" s="132">
        <f>VLOOKUP($AW86,$D$6:$AU$87,4,FALSE)</f>
        <v>44.349999999999994</v>
      </c>
      <c r="BU86" s="116">
        <f t="shared" si="15"/>
        <v>1045</v>
      </c>
      <c r="CL86" s="167" t="str">
        <f>CL83</f>
        <v>Kootenay Lake</v>
      </c>
      <c r="CM86" s="167">
        <f>CM83</f>
        <v>2006</v>
      </c>
      <c r="CN86" s="167" t="str">
        <f>CN83</f>
        <v>F</v>
      </c>
      <c r="CP86" s="132"/>
      <c r="CQ86" s="169">
        <f t="shared" ref="CQ86:DI86" si="53">CQ83/$AD83*100</f>
        <v>15.294117647058824</v>
      </c>
      <c r="CR86" s="170">
        <f t="shared" si="53"/>
        <v>17.058823529411764</v>
      </c>
      <c r="CS86" s="170">
        <f t="shared" si="53"/>
        <v>20</v>
      </c>
      <c r="CT86" s="170">
        <f t="shared" si="53"/>
        <v>20.392156862745097</v>
      </c>
      <c r="CU86" s="170">
        <f t="shared" si="53"/>
        <v>9.6078431372549034</v>
      </c>
      <c r="CV86" s="170">
        <f t="shared" si="53"/>
        <v>14.117647058823529</v>
      </c>
      <c r="CW86" s="170">
        <f t="shared" si="53"/>
        <v>23.333333333333332</v>
      </c>
      <c r="CX86" s="170">
        <f t="shared" si="53"/>
        <v>23.333333333333332</v>
      </c>
      <c r="CY86" s="170">
        <f t="shared" si="53"/>
        <v>21.764705882352942</v>
      </c>
      <c r="CZ86" s="170">
        <f t="shared" si="53"/>
        <v>31.372549019607842</v>
      </c>
      <c r="DA86" s="170">
        <f t="shared" si="53"/>
        <v>29.803921568627452</v>
      </c>
      <c r="DB86" s="170">
        <f t="shared" si="53"/>
        <v>36.078431372549019</v>
      </c>
      <c r="DC86" s="170">
        <f t="shared" si="53"/>
        <v>31.764705882352938</v>
      </c>
      <c r="DD86" s="170">
        <f t="shared" si="53"/>
        <v>21.96078431372549</v>
      </c>
      <c r="DE86" s="170">
        <f t="shared" si="53"/>
        <v>15.882352941176469</v>
      </c>
      <c r="DF86" s="170">
        <f t="shared" si="53"/>
        <v>11.96078431372549</v>
      </c>
      <c r="DG86" s="170">
        <f t="shared" si="53"/>
        <v>9.4117647058823533</v>
      </c>
      <c r="DH86" s="170">
        <f t="shared" si="53"/>
        <v>6.0784313725490193</v>
      </c>
      <c r="DI86" s="170">
        <f t="shared" si="53"/>
        <v>3.9215686274509802</v>
      </c>
      <c r="DJ86" s="170">
        <f t="shared" si="13"/>
        <v>363.13725490196072</v>
      </c>
    </row>
    <row r="87" spans="1:114" s="190" customFormat="1" ht="15" thickBot="1">
      <c r="A87" s="190">
        <v>5900000</v>
      </c>
      <c r="B87" s="190" t="s">
        <v>367</v>
      </c>
      <c r="D87" s="191" t="s">
        <v>651</v>
      </c>
      <c r="E87" s="192"/>
      <c r="F87" s="192"/>
      <c r="G87" s="193">
        <f>(G36+G51+G55+G67+G73+G83+G85)/7</f>
        <v>46.193550372529963</v>
      </c>
      <c r="H87" s="192">
        <f>H36+H51+H55+H67+H73+H83+H85</f>
        <v>80210</v>
      </c>
      <c r="I87" s="192">
        <f t="shared" ref="I87:AU87" si="54">I36+I51+I55+I67+I73+I83+I85</f>
        <v>79635</v>
      </c>
      <c r="J87" s="221">
        <f t="shared" si="54"/>
        <v>3985</v>
      </c>
      <c r="K87" s="221">
        <f t="shared" si="54"/>
        <v>3775</v>
      </c>
      <c r="L87" s="221">
        <f t="shared" si="54"/>
        <v>3995</v>
      </c>
      <c r="M87" s="221">
        <f t="shared" si="54"/>
        <v>3855</v>
      </c>
      <c r="N87" s="221">
        <f t="shared" si="54"/>
        <v>4265</v>
      </c>
      <c r="O87" s="221">
        <f t="shared" si="54"/>
        <v>4015</v>
      </c>
      <c r="P87" s="230">
        <f t="shared" si="54"/>
        <v>4855</v>
      </c>
      <c r="Q87" s="230">
        <f t="shared" si="54"/>
        <v>4550</v>
      </c>
      <c r="R87" s="230">
        <f t="shared" si="54"/>
        <v>3770</v>
      </c>
      <c r="S87" s="230">
        <f t="shared" si="54"/>
        <v>3600</v>
      </c>
      <c r="T87" s="230">
        <f t="shared" si="54"/>
        <v>3935</v>
      </c>
      <c r="U87" s="230">
        <f t="shared" si="54"/>
        <v>3930</v>
      </c>
      <c r="V87" s="230">
        <f t="shared" si="54"/>
        <v>4355</v>
      </c>
      <c r="W87" s="230">
        <f t="shared" si="54"/>
        <v>4365</v>
      </c>
      <c r="X87" s="230">
        <f t="shared" si="54"/>
        <v>4600</v>
      </c>
      <c r="Y87" s="230">
        <f t="shared" si="54"/>
        <v>4650</v>
      </c>
      <c r="Z87" s="230">
        <f t="shared" si="54"/>
        <v>4775</v>
      </c>
      <c r="AA87" s="230">
        <f t="shared" si="54"/>
        <v>5090</v>
      </c>
      <c r="AB87" s="230">
        <f t="shared" si="54"/>
        <v>5810</v>
      </c>
      <c r="AC87" s="230">
        <f t="shared" si="54"/>
        <v>6150</v>
      </c>
      <c r="AD87" s="230">
        <f t="shared" si="54"/>
        <v>6960</v>
      </c>
      <c r="AE87" s="230">
        <f t="shared" si="54"/>
        <v>7105</v>
      </c>
      <c r="AF87" s="230">
        <f t="shared" si="54"/>
        <v>7080</v>
      </c>
      <c r="AG87" s="230">
        <f t="shared" si="54"/>
        <v>6950</v>
      </c>
      <c r="AH87" s="230">
        <f t="shared" si="54"/>
        <v>6495</v>
      </c>
      <c r="AI87" s="230">
        <f t="shared" si="54"/>
        <v>6455</v>
      </c>
      <c r="AJ87" s="242">
        <f t="shared" si="54"/>
        <v>4725</v>
      </c>
      <c r="AK87" s="242">
        <f t="shared" si="54"/>
        <v>4550</v>
      </c>
      <c r="AL87" s="242">
        <f t="shared" si="54"/>
        <v>3515</v>
      </c>
      <c r="AM87" s="242">
        <f t="shared" si="54"/>
        <v>3455</v>
      </c>
      <c r="AN87" s="242">
        <f t="shared" si="54"/>
        <v>2680</v>
      </c>
      <c r="AO87" s="242">
        <f t="shared" si="54"/>
        <v>2670</v>
      </c>
      <c r="AP87" s="242">
        <f t="shared" si="54"/>
        <v>1825</v>
      </c>
      <c r="AQ87" s="242">
        <f t="shared" si="54"/>
        <v>2215</v>
      </c>
      <c r="AR87" s="242">
        <f t="shared" si="54"/>
        <v>870</v>
      </c>
      <c r="AS87" s="242">
        <f t="shared" si="54"/>
        <v>1430</v>
      </c>
      <c r="AT87" s="242">
        <f t="shared" si="54"/>
        <v>335</v>
      </c>
      <c r="AU87" s="243">
        <f t="shared" si="54"/>
        <v>755</v>
      </c>
      <c r="AW87" s="191" t="s">
        <v>11</v>
      </c>
      <c r="AX87" s="190">
        <v>2011</v>
      </c>
      <c r="AY87" s="190" t="s">
        <v>368</v>
      </c>
      <c r="BA87" s="194">
        <f>VLOOKUP($AW87,$D$6:$AU$87,7,FALSE)</f>
        <v>25</v>
      </c>
      <c r="BB87" s="194">
        <f>VLOOKUP($AW87,$D$6:$AU$87,9,FALSE)</f>
        <v>30</v>
      </c>
      <c r="BC87" s="194">
        <f>VLOOKUP($AW87,$D$6:$AU$87,11,FALSE)</f>
        <v>30</v>
      </c>
      <c r="BD87" s="194">
        <f>VLOOKUP($AW87,$D$6:$AU$87,13,FALSE)</f>
        <v>25</v>
      </c>
      <c r="BE87" s="194">
        <f>VLOOKUP($AW87,$D$6:$AU$87,15,FALSE)</f>
        <v>25</v>
      </c>
      <c r="BF87" s="194">
        <f>VLOOKUP($AW87,$D$6:$AU$87,17,FALSE)</f>
        <v>25</v>
      </c>
      <c r="BG87" s="194">
        <f>VLOOKUP($AW87,$D$6:$AU$87,19,FALSE)</f>
        <v>25</v>
      </c>
      <c r="BH87" s="194">
        <f>VLOOKUP($AW87,$D$6:$AU$87,21,FALSE)</f>
        <v>35</v>
      </c>
      <c r="BI87" s="194">
        <f>VLOOKUP($AW87,$D$6:$AU$87,23,FALSE)</f>
        <v>30</v>
      </c>
      <c r="BJ87" s="194">
        <f>VLOOKUP($AW87,$D$6:$AU$87,25,FALSE)</f>
        <v>45</v>
      </c>
      <c r="BK87" s="194">
        <f>VLOOKUP($AW87,$D$6:$AU$87,27,FALSE)</f>
        <v>50</v>
      </c>
      <c r="BL87" s="194">
        <f>VLOOKUP($AW87,$D$6:$AU$87,29,FALSE)</f>
        <v>45</v>
      </c>
      <c r="BM87" s="194">
        <f>VLOOKUP($AW87,$D$6:$AU$87,31,FALSE)</f>
        <v>35</v>
      </c>
      <c r="BN87" s="194">
        <f>VLOOKUP($AW87,$D$6:$AU$87,33,FALSE)</f>
        <v>25</v>
      </c>
      <c r="BO87" s="194">
        <f>VLOOKUP($AW87,$D$6:$AU$87,35,FALSE)</f>
        <v>15</v>
      </c>
      <c r="BP87" s="194">
        <f>VLOOKUP($AW87,$D$6:$AU$87,37,FALSE)</f>
        <v>15</v>
      </c>
      <c r="BQ87" s="194">
        <f>VLOOKUP($AW87,$D$6:$AU$87,39,FALSE)</f>
        <v>10</v>
      </c>
      <c r="BR87" s="194">
        <f>VLOOKUP($AW87,$D$6:$AU$87,41,FALSE)</f>
        <v>5</v>
      </c>
      <c r="BS87" s="194">
        <f>VLOOKUP($AW87,$D$6:$AU$87,43,FALSE)</f>
        <v>5</v>
      </c>
      <c r="BT87" s="194">
        <f>VLOOKUP($AW87,$D$6:$AU$87,5,FALSE)</f>
        <v>495</v>
      </c>
      <c r="BU87" s="190">
        <f t="shared" si="15"/>
        <v>500</v>
      </c>
      <c r="BW87" s="195"/>
      <c r="BX87" s="195"/>
      <c r="BY87" s="195"/>
      <c r="BZ87" s="195"/>
      <c r="CA87" s="195"/>
      <c r="CB87" s="195"/>
      <c r="CC87" s="195"/>
      <c r="CD87" s="195"/>
      <c r="CL87" s="190" t="s">
        <v>42</v>
      </c>
      <c r="CM87" s="190">
        <v>2006</v>
      </c>
      <c r="CN87" s="190" t="s">
        <v>340</v>
      </c>
      <c r="CO87" s="190">
        <v>118</v>
      </c>
      <c r="CP87" s="194">
        <v>496</v>
      </c>
      <c r="CQ87" s="194">
        <f>CO87+CP87</f>
        <v>614</v>
      </c>
      <c r="CR87" s="190">
        <v>650</v>
      </c>
      <c r="CS87" s="190">
        <v>753</v>
      </c>
      <c r="CT87" s="190">
        <v>818</v>
      </c>
      <c r="CU87" s="190">
        <v>713</v>
      </c>
      <c r="CV87" s="190">
        <v>751</v>
      </c>
      <c r="CW87" s="190">
        <v>849</v>
      </c>
      <c r="CX87" s="190">
        <v>857</v>
      </c>
      <c r="CY87" s="190">
        <v>922</v>
      </c>
      <c r="CZ87" s="190">
        <v>1073</v>
      </c>
      <c r="DA87" s="190">
        <v>1116</v>
      </c>
      <c r="DB87" s="190">
        <v>1002</v>
      </c>
      <c r="DC87" s="190">
        <v>663</v>
      </c>
      <c r="DD87" s="190">
        <v>455</v>
      </c>
      <c r="DE87" s="190">
        <v>399</v>
      </c>
      <c r="DF87" s="190">
        <v>317</v>
      </c>
      <c r="DG87" s="190">
        <v>190</v>
      </c>
      <c r="DH87" s="190">
        <v>108</v>
      </c>
      <c r="DI87" s="190">
        <v>50</v>
      </c>
      <c r="DJ87" s="190">
        <f t="shared" si="13"/>
        <v>12300</v>
      </c>
    </row>
    <row r="88" spans="1:114">
      <c r="D88" s="196" t="s">
        <v>652</v>
      </c>
      <c r="E88" s="152"/>
      <c r="F88" s="152"/>
      <c r="G88" s="152"/>
      <c r="H88" s="152"/>
      <c r="I88" s="152"/>
      <c r="J88" s="216"/>
      <c r="K88" s="216"/>
      <c r="L88" s="216"/>
      <c r="M88" s="216"/>
      <c r="N88" s="216"/>
      <c r="O88" s="216"/>
      <c r="P88" s="225"/>
      <c r="Q88" s="225"/>
      <c r="R88" s="225"/>
      <c r="S88" s="225"/>
      <c r="T88" s="225"/>
      <c r="U88" s="225"/>
      <c r="V88" s="225"/>
      <c r="W88" s="225"/>
      <c r="X88" s="225"/>
      <c r="Y88" s="225"/>
      <c r="Z88" s="225"/>
      <c r="AA88" s="225"/>
      <c r="AB88" s="225"/>
      <c r="AC88" s="225"/>
      <c r="AD88" s="225"/>
      <c r="AE88" s="225"/>
      <c r="AF88" s="225"/>
      <c r="AG88" s="225"/>
      <c r="AH88" s="225"/>
      <c r="AI88" s="225"/>
      <c r="AJ88" s="233"/>
      <c r="AK88" s="233"/>
      <c r="AL88" s="233"/>
      <c r="AM88" s="233"/>
      <c r="AN88" s="233"/>
      <c r="AO88" s="233"/>
      <c r="AP88" s="233"/>
      <c r="AQ88" s="233"/>
      <c r="AR88" s="233"/>
      <c r="AS88" s="233"/>
      <c r="AT88" s="233"/>
      <c r="AU88" s="233"/>
      <c r="CP88" s="132"/>
      <c r="CQ88" s="132">
        <f t="shared" ref="CQ88:DJ88" si="55">CQ87*-1</f>
        <v>-614</v>
      </c>
      <c r="CR88" s="116">
        <f t="shared" si="55"/>
        <v>-650</v>
      </c>
      <c r="CS88" s="116">
        <f t="shared" si="55"/>
        <v>-753</v>
      </c>
      <c r="CT88" s="116">
        <f t="shared" si="55"/>
        <v>-818</v>
      </c>
      <c r="CU88" s="116">
        <f t="shared" si="55"/>
        <v>-713</v>
      </c>
      <c r="CV88" s="116">
        <f t="shared" si="55"/>
        <v>-751</v>
      </c>
      <c r="CW88" s="116">
        <f t="shared" si="55"/>
        <v>-849</v>
      </c>
      <c r="CX88" s="116">
        <f t="shared" si="55"/>
        <v>-857</v>
      </c>
      <c r="CY88" s="116">
        <f t="shared" si="55"/>
        <v>-922</v>
      </c>
      <c r="CZ88" s="116">
        <f t="shared" si="55"/>
        <v>-1073</v>
      </c>
      <c r="DA88" s="116">
        <f t="shared" si="55"/>
        <v>-1116</v>
      </c>
      <c r="DB88" s="116">
        <f t="shared" si="55"/>
        <v>-1002</v>
      </c>
      <c r="DC88" s="116">
        <f t="shared" si="55"/>
        <v>-663</v>
      </c>
      <c r="DD88" s="116">
        <f t="shared" si="55"/>
        <v>-455</v>
      </c>
      <c r="DE88" s="116">
        <f t="shared" si="55"/>
        <v>-399</v>
      </c>
      <c r="DF88" s="116">
        <f t="shared" si="55"/>
        <v>-317</v>
      </c>
      <c r="DG88" s="116">
        <f t="shared" si="55"/>
        <v>-190</v>
      </c>
      <c r="DH88" s="116">
        <f t="shared" si="55"/>
        <v>-108</v>
      </c>
      <c r="DI88" s="116">
        <f t="shared" si="55"/>
        <v>-50</v>
      </c>
      <c r="DJ88" s="116">
        <f t="shared" si="55"/>
        <v>-12300</v>
      </c>
    </row>
    <row r="89" spans="1:114">
      <c r="D89" s="177" t="s">
        <v>369</v>
      </c>
      <c r="E89" s="152"/>
      <c r="F89" s="152"/>
      <c r="G89" s="152"/>
      <c r="H89" s="152"/>
      <c r="I89" s="152"/>
      <c r="J89" s="216"/>
      <c r="K89" s="216"/>
      <c r="L89" s="216"/>
      <c r="M89" s="216"/>
      <c r="N89" s="216"/>
      <c r="O89" s="216"/>
      <c r="P89" s="225"/>
      <c r="Q89" s="225"/>
      <c r="R89" s="225"/>
      <c r="S89" s="225"/>
      <c r="T89" s="225"/>
      <c r="U89" s="225"/>
      <c r="V89" s="225"/>
      <c r="W89" s="225"/>
      <c r="X89" s="225"/>
      <c r="Y89" s="225"/>
      <c r="Z89" s="225"/>
      <c r="AA89" s="225"/>
      <c r="AB89" s="225"/>
      <c r="AC89" s="225"/>
      <c r="AD89" s="225"/>
      <c r="AE89" s="225"/>
      <c r="AF89" s="225"/>
      <c r="AG89" s="225"/>
      <c r="AH89" s="225"/>
      <c r="AI89" s="225"/>
      <c r="AJ89" s="233"/>
      <c r="AK89" s="233"/>
      <c r="AL89" s="233"/>
      <c r="AM89" s="233"/>
      <c r="AN89" s="233"/>
      <c r="AO89" s="233"/>
      <c r="AP89" s="233"/>
      <c r="AQ89" s="233"/>
      <c r="AR89" s="233"/>
      <c r="AS89" s="233"/>
      <c r="AT89" s="233"/>
      <c r="AU89" s="233"/>
      <c r="CL89" s="116" t="s">
        <v>42</v>
      </c>
      <c r="CM89" s="116">
        <v>2006</v>
      </c>
      <c r="CN89" s="116" t="s">
        <v>343</v>
      </c>
      <c r="CO89" s="116">
        <v>99</v>
      </c>
      <c r="CP89" s="132">
        <v>422</v>
      </c>
      <c r="CQ89" s="132">
        <f>CO89+CP89</f>
        <v>521</v>
      </c>
      <c r="CR89" s="116">
        <v>600</v>
      </c>
      <c r="CS89" s="116">
        <v>724</v>
      </c>
      <c r="CT89" s="116">
        <v>801</v>
      </c>
      <c r="CU89" s="116">
        <v>676</v>
      </c>
      <c r="CV89" s="116">
        <v>705</v>
      </c>
      <c r="CW89" s="116">
        <v>808</v>
      </c>
      <c r="CX89" s="116">
        <v>848</v>
      </c>
      <c r="CY89" s="116">
        <v>954</v>
      </c>
      <c r="CZ89" s="116">
        <v>1156</v>
      </c>
      <c r="DA89" s="116">
        <v>1118</v>
      </c>
      <c r="DB89" s="116">
        <v>941</v>
      </c>
      <c r="DC89" s="116">
        <v>644</v>
      </c>
      <c r="DD89" s="116">
        <v>473</v>
      </c>
      <c r="DE89" s="116">
        <v>397</v>
      </c>
      <c r="DF89" s="116">
        <v>370</v>
      </c>
      <c r="DG89" s="116">
        <v>262</v>
      </c>
      <c r="DH89" s="116">
        <v>192</v>
      </c>
      <c r="DI89" s="116">
        <v>121</v>
      </c>
      <c r="DJ89" s="116">
        <f t="shared" si="13"/>
        <v>12311</v>
      </c>
    </row>
    <row r="90" spans="1:114">
      <c r="D90" s="178" t="s">
        <v>370</v>
      </c>
      <c r="E90" s="152"/>
      <c r="F90" s="152"/>
      <c r="G90" s="152"/>
      <c r="H90" s="152"/>
      <c r="I90" s="152"/>
      <c r="J90" s="216"/>
      <c r="K90" s="216"/>
      <c r="L90" s="216"/>
      <c r="M90" s="216"/>
      <c r="N90" s="216"/>
      <c r="O90" s="216"/>
      <c r="P90" s="225"/>
      <c r="Q90" s="225"/>
      <c r="R90" s="225"/>
      <c r="S90" s="225"/>
      <c r="T90" s="225"/>
      <c r="U90" s="225"/>
      <c r="V90" s="225"/>
      <c r="W90" s="225"/>
      <c r="X90" s="225"/>
      <c r="Y90" s="225"/>
      <c r="Z90" s="225"/>
      <c r="AA90" s="225"/>
      <c r="AB90" s="225"/>
      <c r="AC90" s="225"/>
      <c r="AD90" s="225"/>
      <c r="AE90" s="225"/>
      <c r="AF90" s="225"/>
      <c r="AG90" s="225"/>
      <c r="AH90" s="225"/>
      <c r="AI90" s="225"/>
      <c r="AJ90" s="233"/>
      <c r="AK90" s="233"/>
      <c r="AL90" s="233"/>
      <c r="AM90" s="233"/>
      <c r="AN90" s="233"/>
      <c r="AO90" s="233"/>
      <c r="AP90" s="233"/>
      <c r="AQ90" s="233"/>
      <c r="AR90" s="233"/>
      <c r="AS90" s="233"/>
      <c r="AT90" s="233"/>
      <c r="AU90" s="233"/>
      <c r="CL90" s="167" t="str">
        <f>CL87</f>
        <v>Nelson</v>
      </c>
      <c r="CM90" s="167">
        <f>CM87</f>
        <v>2006</v>
      </c>
      <c r="CN90" s="167" t="str">
        <f>CN87</f>
        <v>M</v>
      </c>
      <c r="CP90" s="132"/>
      <c r="CQ90" s="169">
        <f t="shared" ref="CQ90:DI90" si="56">CQ87/$AD87*-100</f>
        <v>-8.8218390804597711</v>
      </c>
      <c r="CR90" s="170">
        <f t="shared" si="56"/>
        <v>-9.3390804597701145</v>
      </c>
      <c r="CS90" s="170">
        <f t="shared" si="56"/>
        <v>-10.818965517241379</v>
      </c>
      <c r="CT90" s="170">
        <f t="shared" si="56"/>
        <v>-11.75287356321839</v>
      </c>
      <c r="CU90" s="170">
        <f t="shared" si="56"/>
        <v>-10.244252873563218</v>
      </c>
      <c r="CV90" s="170">
        <f t="shared" si="56"/>
        <v>-10.790229885057471</v>
      </c>
      <c r="CW90" s="170">
        <f t="shared" si="56"/>
        <v>-12.198275862068964</v>
      </c>
      <c r="CX90" s="170">
        <f t="shared" si="56"/>
        <v>-12.313218390804598</v>
      </c>
      <c r="CY90" s="170">
        <f t="shared" si="56"/>
        <v>-13.24712643678161</v>
      </c>
      <c r="CZ90" s="170">
        <f t="shared" si="56"/>
        <v>-15.416666666666668</v>
      </c>
      <c r="DA90" s="170">
        <f t="shared" si="56"/>
        <v>-16.034482758620687</v>
      </c>
      <c r="DB90" s="170">
        <f t="shared" si="56"/>
        <v>-14.396551724137932</v>
      </c>
      <c r="DC90" s="170">
        <f t="shared" si="56"/>
        <v>-9.525862068965516</v>
      </c>
      <c r="DD90" s="170">
        <f t="shared" si="56"/>
        <v>-6.5373563218390798</v>
      </c>
      <c r="DE90" s="170">
        <f t="shared" si="56"/>
        <v>-5.7327586206896548</v>
      </c>
      <c r="DF90" s="170">
        <f t="shared" si="56"/>
        <v>-4.554597701149425</v>
      </c>
      <c r="DG90" s="170">
        <f t="shared" si="56"/>
        <v>-2.7298850574712645</v>
      </c>
      <c r="DH90" s="170">
        <f t="shared" si="56"/>
        <v>-1.5517241379310345</v>
      </c>
      <c r="DI90" s="170">
        <f t="shared" si="56"/>
        <v>-0.7183908045977011</v>
      </c>
      <c r="DJ90" s="170">
        <f t="shared" si="13"/>
        <v>-176.72413793103451</v>
      </c>
    </row>
    <row r="91" spans="1:114">
      <c r="D91" s="178" t="s">
        <v>371</v>
      </c>
      <c r="E91" s="152"/>
      <c r="F91" s="152"/>
      <c r="G91" s="152"/>
      <c r="H91" s="152"/>
      <c r="I91" s="152"/>
      <c r="J91" s="216"/>
      <c r="K91" s="216"/>
      <c r="L91" s="216"/>
      <c r="M91" s="216"/>
      <c r="N91" s="216"/>
      <c r="O91" s="216"/>
      <c r="P91" s="225"/>
      <c r="Q91" s="225"/>
      <c r="R91" s="225"/>
      <c r="S91" s="225"/>
      <c r="T91" s="225"/>
      <c r="U91" s="225"/>
      <c r="V91" s="225"/>
      <c r="W91" s="225"/>
      <c r="X91" s="225"/>
      <c r="Y91" s="225"/>
      <c r="Z91" s="225"/>
      <c r="AA91" s="225"/>
      <c r="AB91" s="225"/>
      <c r="AC91" s="225"/>
      <c r="AD91" s="225"/>
      <c r="AE91" s="225"/>
      <c r="AF91" s="225"/>
      <c r="AG91" s="225"/>
      <c r="AH91" s="225"/>
      <c r="AI91" s="225"/>
      <c r="AJ91" s="233"/>
      <c r="AK91" s="233"/>
      <c r="AL91" s="233"/>
      <c r="AM91" s="233"/>
      <c r="AN91" s="233"/>
      <c r="AO91" s="233"/>
      <c r="AP91" s="233"/>
      <c r="AQ91" s="233"/>
      <c r="AR91" s="233"/>
      <c r="AS91" s="233"/>
      <c r="AT91" s="233"/>
      <c r="AU91" s="233"/>
      <c r="CL91" s="167" t="str">
        <f>CL89</f>
        <v>Nelson</v>
      </c>
      <c r="CM91" s="167">
        <f>CM89</f>
        <v>2006</v>
      </c>
      <c r="CN91" s="167" t="str">
        <f>CN89</f>
        <v>F</v>
      </c>
      <c r="CP91" s="132"/>
      <c r="CQ91" s="169" t="e">
        <f t="shared" ref="CQ91:DI91" si="57">CQ89/$AD89*100</f>
        <v>#DIV/0!</v>
      </c>
      <c r="CR91" s="170" t="e">
        <f t="shared" si="57"/>
        <v>#DIV/0!</v>
      </c>
      <c r="CS91" s="170" t="e">
        <f t="shared" si="57"/>
        <v>#DIV/0!</v>
      </c>
      <c r="CT91" s="170" t="e">
        <f t="shared" si="57"/>
        <v>#DIV/0!</v>
      </c>
      <c r="CU91" s="170" t="e">
        <f t="shared" si="57"/>
        <v>#DIV/0!</v>
      </c>
      <c r="CV91" s="170" t="e">
        <f t="shared" si="57"/>
        <v>#DIV/0!</v>
      </c>
      <c r="CW91" s="170" t="e">
        <f t="shared" si="57"/>
        <v>#DIV/0!</v>
      </c>
      <c r="CX91" s="170" t="e">
        <f t="shared" si="57"/>
        <v>#DIV/0!</v>
      </c>
      <c r="CY91" s="170" t="e">
        <f t="shared" si="57"/>
        <v>#DIV/0!</v>
      </c>
      <c r="CZ91" s="170" t="e">
        <f t="shared" si="57"/>
        <v>#DIV/0!</v>
      </c>
      <c r="DA91" s="170" t="e">
        <f t="shared" si="57"/>
        <v>#DIV/0!</v>
      </c>
      <c r="DB91" s="170" t="e">
        <f t="shared" si="57"/>
        <v>#DIV/0!</v>
      </c>
      <c r="DC91" s="170" t="e">
        <f t="shared" si="57"/>
        <v>#DIV/0!</v>
      </c>
      <c r="DD91" s="170" t="e">
        <f t="shared" si="57"/>
        <v>#DIV/0!</v>
      </c>
      <c r="DE91" s="170" t="e">
        <f t="shared" si="57"/>
        <v>#DIV/0!</v>
      </c>
      <c r="DF91" s="170" t="e">
        <f t="shared" si="57"/>
        <v>#DIV/0!</v>
      </c>
      <c r="DG91" s="170" t="e">
        <f t="shared" si="57"/>
        <v>#DIV/0!</v>
      </c>
      <c r="DH91" s="170" t="e">
        <f t="shared" si="57"/>
        <v>#DIV/0!</v>
      </c>
      <c r="DI91" s="170" t="e">
        <f t="shared" si="57"/>
        <v>#DIV/0!</v>
      </c>
      <c r="DJ91" s="170" t="e">
        <f t="shared" si="13"/>
        <v>#DIV/0!</v>
      </c>
    </row>
    <row r="92" spans="1:114">
      <c r="A92" s="116">
        <v>5901801</v>
      </c>
      <c r="B92" s="116" t="s">
        <v>372</v>
      </c>
      <c r="C92" s="116" t="s">
        <v>348</v>
      </c>
      <c r="E92" s="152">
        <f>VLOOKUP($A92,'[2]~Pop Trunc'!$A$2:$AX$60,'[2]~Pop Trunc'!C$2,FALSE)</f>
        <v>42.5</v>
      </c>
      <c r="F92" s="152">
        <f>VLOOKUP($A92,'[2]~Pop Trunc'!$A$2:$AX$60,'[2]~Pop Trunc'!D$2,FALSE)</f>
        <v>50</v>
      </c>
      <c r="G92" s="152"/>
      <c r="H92" s="152">
        <f>VLOOKUP($A92,'[2]~Pop Trunc'!$A$2:$AX$60,'[2]~Pop Trunc'!E$2,FALSE)</f>
        <v>30</v>
      </c>
      <c r="I92" s="152">
        <f>VLOOKUP($A92,'[2]~Pop Trunc'!$A$2:$AX$60,'[2]~Pop Trunc'!F$2,FALSE)</f>
        <v>25</v>
      </c>
      <c r="J92" s="216">
        <f>VLOOKUP($A92,'[2]~Pop Trunc'!$A$2:$AX$60,'[2]~Pop Trunc'!G$2,FALSE)</f>
        <v>0</v>
      </c>
      <c r="K92" s="216">
        <f>VLOOKUP($A92,'[2]~Pop Trunc'!$A$2:$AX$60,'[2]~Pop Trunc'!H$2,FALSE)</f>
        <v>5</v>
      </c>
      <c r="L92" s="216">
        <f>VLOOKUP($A92,'[2]~Pop Trunc'!$A$2:$AX$60,'[2]~Pop Trunc'!I$2,FALSE)</f>
        <v>0</v>
      </c>
      <c r="M92" s="216">
        <f>VLOOKUP($A92,'[2]~Pop Trunc'!$A$2:$AX$60,'[2]~Pop Trunc'!J$2,FALSE)</f>
        <v>0</v>
      </c>
      <c r="N92" s="216">
        <f>VLOOKUP($A92,'[2]~Pop Trunc'!$A$2:$AX$60,'[2]~Pop Trunc'!K$2,FALSE)</f>
        <v>5</v>
      </c>
      <c r="O92" s="216">
        <f>VLOOKUP($A92,'[2]~Pop Trunc'!$A$2:$AX$60,'[2]~Pop Trunc'!L$2,FALSE)</f>
        <v>0</v>
      </c>
      <c r="P92" s="225">
        <f>VLOOKUP($A92,'[2]~Pop Trunc'!$A$2:$AX$60,'[2]~Pop Trunc'!M$2,FALSE)</f>
        <v>5</v>
      </c>
      <c r="Q92" s="225">
        <f>VLOOKUP($A92,'[2]~Pop Trunc'!$A$2:$AX$60,'[2]~Pop Trunc'!N$2,FALSE)</f>
        <v>0</v>
      </c>
      <c r="R92" s="225">
        <f>VLOOKUP($A92,'[2]~Pop Trunc'!$A$2:$AX$60,'[2]~Pop Trunc'!O$2,FALSE)</f>
        <v>5</v>
      </c>
      <c r="S92" s="225">
        <f>VLOOKUP($A92,'[2]~Pop Trunc'!$A$2:$AX$60,'[2]~Pop Trunc'!P$2,FALSE)</f>
        <v>0</v>
      </c>
      <c r="T92" s="225">
        <f>VLOOKUP($A92,'[2]~Pop Trunc'!$A$2:$AX$60,'[2]~Pop Trunc'!Q$2,FALSE)</f>
        <v>0</v>
      </c>
      <c r="U92" s="225">
        <f>VLOOKUP($A92,'[2]~Pop Trunc'!$A$2:$AX$60,'[2]~Pop Trunc'!R$2,FALSE)</f>
        <v>5</v>
      </c>
      <c r="V92" s="225">
        <f>VLOOKUP($A92,'[2]~Pop Trunc'!$A$2:$AX$60,'[2]~Pop Trunc'!S$2,FALSE)</f>
        <v>0</v>
      </c>
      <c r="W92" s="225">
        <f>VLOOKUP($A92,'[2]~Pop Trunc'!$A$2:$AX$60,'[2]~Pop Trunc'!T$2,FALSE)</f>
        <v>0</v>
      </c>
      <c r="X92" s="225">
        <f>VLOOKUP($A92,'[2]~Pop Trunc'!$A$2:$AX$60,'[2]~Pop Trunc'!U$2,FALSE)</f>
        <v>0</v>
      </c>
      <c r="Y92" s="225">
        <f>VLOOKUP($A92,'[2]~Pop Trunc'!$A$2:$AX$60,'[2]~Pop Trunc'!V$2,FALSE)</f>
        <v>5</v>
      </c>
      <c r="Z92" s="225">
        <f>VLOOKUP($A92,'[2]~Pop Trunc'!$A$2:$AX$60,'[2]~Pop Trunc'!W$2,FALSE)</f>
        <v>0</v>
      </c>
      <c r="AA92" s="225">
        <f>VLOOKUP($A92,'[2]~Pop Trunc'!$A$2:$AX$60,'[2]~Pop Trunc'!X$2,FALSE)</f>
        <v>0</v>
      </c>
      <c r="AB92" s="225">
        <f>VLOOKUP($A92,'[2]~Pop Trunc'!$A$2:$AX$60,'[2]~Pop Trunc'!Y$2,FALSE)</f>
        <v>0</v>
      </c>
      <c r="AC92" s="225">
        <f>VLOOKUP($A92,'[2]~Pop Trunc'!$A$2:$AX$60,'[2]~Pop Trunc'!Z$2,FALSE)</f>
        <v>5</v>
      </c>
      <c r="AD92" s="225">
        <f>VLOOKUP($A92,'[2]~Pop Trunc'!$A$2:$AX$60,'[2]~Pop Trunc'!AA$2,FALSE)</f>
        <v>5</v>
      </c>
      <c r="AE92" s="225">
        <f>VLOOKUP($A92,'[2]~Pop Trunc'!$A$2:$AX$60,'[2]~Pop Trunc'!AB$2,FALSE)</f>
        <v>5</v>
      </c>
      <c r="AF92" s="225">
        <f>VLOOKUP($A92,'[2]~Pop Trunc'!$A$2:$AX$60,'[2]~Pop Trunc'!AC$2,FALSE)</f>
        <v>0</v>
      </c>
      <c r="AG92" s="225">
        <f>VLOOKUP($A92,'[2]~Pop Trunc'!$A$2:$AX$60,'[2]~Pop Trunc'!AD$2,FALSE)</f>
        <v>0</v>
      </c>
      <c r="AH92" s="225">
        <f>VLOOKUP($A92,'[2]~Pop Trunc'!$A$2:$AX$60,'[2]~Pop Trunc'!AE$2,FALSE)</f>
        <v>5</v>
      </c>
      <c r="AI92" s="225">
        <f>VLOOKUP($A92,'[2]~Pop Trunc'!$A$2:$AX$60,'[2]~Pop Trunc'!AF$2,FALSE)</f>
        <v>5</v>
      </c>
      <c r="AJ92" s="233">
        <f>VLOOKUP($A92,'[2]~Pop Trunc'!$A$2:$AX$60,'[2]~Pop Trunc'!AG$2,FALSE)</f>
        <v>0</v>
      </c>
      <c r="AK92" s="233">
        <f>VLOOKUP($A92,'[2]~Pop Trunc'!$A$2:$AX$60,'[2]~Pop Trunc'!AH$2,FALSE)</f>
        <v>0</v>
      </c>
      <c r="AL92" s="233">
        <f>VLOOKUP($A92,'[2]~Pop Trunc'!$A$2:$AX$60,'[2]~Pop Trunc'!AI$2,FALSE)</f>
        <v>5</v>
      </c>
      <c r="AM92" s="233">
        <f>VLOOKUP($A92,'[2]~Pop Trunc'!$A$2:$AX$60,'[2]~Pop Trunc'!AJ$2,FALSE)</f>
        <v>0</v>
      </c>
      <c r="AN92" s="233">
        <f>VLOOKUP($A92,'[2]~Pop Trunc'!$A$2:$AX$60,'[2]~Pop Trunc'!AK$2,FALSE)</f>
        <v>0</v>
      </c>
      <c r="AO92" s="233">
        <f>VLOOKUP($A92,'[2]~Pop Trunc'!$A$2:$AX$60,'[2]~Pop Trunc'!AL$2,FALSE)</f>
        <v>5</v>
      </c>
      <c r="AP92" s="233">
        <f>VLOOKUP($A92,'[2]~Pop Trunc'!$A$2:$AX$60,'[2]~Pop Trunc'!AM$2,FALSE)</f>
        <v>0</v>
      </c>
      <c r="AQ92" s="233">
        <f>VLOOKUP($A92,'[2]~Pop Trunc'!$A$2:$AX$60,'[2]~Pop Trunc'!AN$2,FALSE)</f>
        <v>0</v>
      </c>
      <c r="AR92" s="233">
        <f>VLOOKUP($A92,'[2]~Pop Trunc'!$A$2:$AX$60,'[2]~Pop Trunc'!AO$2,FALSE)</f>
        <v>0</v>
      </c>
      <c r="AS92" s="233">
        <f>VLOOKUP($A92,'[2]~Pop Trunc'!$A$2:$AX$60,'[2]~Pop Trunc'!AP$2,FALSE)</f>
        <v>0</v>
      </c>
      <c r="AT92" s="233">
        <f>VLOOKUP($A92,'[2]~Pop Trunc'!$A$2:$AX$60,'[2]~Pop Trunc'!AQ$2,FALSE)</f>
        <v>0</v>
      </c>
      <c r="AU92" s="233">
        <f>VLOOKUP($A92,'[2]~Pop Trunc'!$A$2:$AX$60,'[2]~Pop Trunc'!AR$2,FALSE)</f>
        <v>0</v>
      </c>
      <c r="CL92" s="116" t="s">
        <v>44</v>
      </c>
      <c r="CM92" s="116">
        <v>2006</v>
      </c>
      <c r="CN92" s="116" t="s">
        <v>340</v>
      </c>
      <c r="CO92" s="116">
        <v>47</v>
      </c>
      <c r="CP92" s="132">
        <v>249</v>
      </c>
      <c r="CQ92" s="132">
        <f>CO92+CP92</f>
        <v>296</v>
      </c>
      <c r="CR92" s="116">
        <v>337</v>
      </c>
      <c r="CS92" s="116">
        <v>416</v>
      </c>
      <c r="CT92" s="116">
        <v>511</v>
      </c>
      <c r="CU92" s="116">
        <v>386</v>
      </c>
      <c r="CV92" s="116">
        <v>339</v>
      </c>
      <c r="CW92" s="116">
        <v>346</v>
      </c>
      <c r="CX92" s="116">
        <v>445</v>
      </c>
      <c r="CY92" s="116">
        <v>481</v>
      </c>
      <c r="CZ92" s="116">
        <v>600</v>
      </c>
      <c r="DA92" s="116">
        <v>579</v>
      </c>
      <c r="DB92" s="116">
        <v>439</v>
      </c>
      <c r="DC92" s="116">
        <v>416</v>
      </c>
      <c r="DD92" s="116">
        <v>350</v>
      </c>
      <c r="DE92" s="116">
        <v>252</v>
      </c>
      <c r="DF92" s="116">
        <v>195</v>
      </c>
      <c r="DG92" s="116">
        <v>105</v>
      </c>
      <c r="DH92" s="116">
        <v>62</v>
      </c>
      <c r="DI92" s="116">
        <v>32</v>
      </c>
      <c r="DJ92" s="116">
        <f t="shared" si="13"/>
        <v>6587</v>
      </c>
    </row>
    <row r="93" spans="1:114">
      <c r="A93" s="116">
        <v>5901802</v>
      </c>
      <c r="B93" s="116" t="s">
        <v>373</v>
      </c>
      <c r="C93" s="116" t="s">
        <v>348</v>
      </c>
      <c r="E93" s="152" t="e">
        <f>VLOOKUP($A93,'[2]~Pop Trunc'!$A$2:$AX$60,'[2]~Pop Trunc'!C$2,FALSE)</f>
        <v>#N/A</v>
      </c>
      <c r="F93" s="152" t="e">
        <f>VLOOKUP($A93,'[2]~Pop Trunc'!$A$2:$AX$60,'[2]~Pop Trunc'!D$2,FALSE)</f>
        <v>#N/A</v>
      </c>
      <c r="G93" s="152"/>
      <c r="H93" s="152" t="e">
        <f>VLOOKUP($A93,'[2]~Pop Trunc'!$A$2:$AX$60,'[2]~Pop Trunc'!E$2,FALSE)</f>
        <v>#N/A</v>
      </c>
      <c r="I93" s="152" t="e">
        <f>VLOOKUP($A93,'[2]~Pop Trunc'!$A$2:$AX$60,'[2]~Pop Trunc'!F$2,FALSE)</f>
        <v>#N/A</v>
      </c>
      <c r="J93" s="216" t="e">
        <f>VLOOKUP($A93,'[2]~Pop Trunc'!$A$2:$AX$60,'[2]~Pop Trunc'!G$2,FALSE)</f>
        <v>#N/A</v>
      </c>
      <c r="K93" s="216" t="e">
        <f>VLOOKUP($A93,'[2]~Pop Trunc'!$A$2:$AX$60,'[2]~Pop Trunc'!H$2,FALSE)</f>
        <v>#N/A</v>
      </c>
      <c r="L93" s="216" t="e">
        <f>VLOOKUP($A93,'[2]~Pop Trunc'!$A$2:$AX$60,'[2]~Pop Trunc'!I$2,FALSE)</f>
        <v>#N/A</v>
      </c>
      <c r="M93" s="216" t="e">
        <f>VLOOKUP($A93,'[2]~Pop Trunc'!$A$2:$AX$60,'[2]~Pop Trunc'!J$2,FALSE)</f>
        <v>#N/A</v>
      </c>
      <c r="N93" s="216" t="e">
        <f>VLOOKUP($A93,'[2]~Pop Trunc'!$A$2:$AX$60,'[2]~Pop Trunc'!K$2,FALSE)</f>
        <v>#N/A</v>
      </c>
      <c r="O93" s="216" t="e">
        <f>VLOOKUP($A93,'[2]~Pop Trunc'!$A$2:$AX$60,'[2]~Pop Trunc'!L$2,FALSE)</f>
        <v>#N/A</v>
      </c>
      <c r="P93" s="225" t="e">
        <f>VLOOKUP($A93,'[2]~Pop Trunc'!$A$2:$AX$60,'[2]~Pop Trunc'!M$2,FALSE)</f>
        <v>#N/A</v>
      </c>
      <c r="Q93" s="225" t="e">
        <f>VLOOKUP($A93,'[2]~Pop Trunc'!$A$2:$AX$60,'[2]~Pop Trunc'!N$2,FALSE)</f>
        <v>#N/A</v>
      </c>
      <c r="R93" s="225" t="e">
        <f>VLOOKUP($A93,'[2]~Pop Trunc'!$A$2:$AX$60,'[2]~Pop Trunc'!O$2,FALSE)</f>
        <v>#N/A</v>
      </c>
      <c r="S93" s="225" t="e">
        <f>VLOOKUP($A93,'[2]~Pop Trunc'!$A$2:$AX$60,'[2]~Pop Trunc'!P$2,FALSE)</f>
        <v>#N/A</v>
      </c>
      <c r="T93" s="225" t="e">
        <f>VLOOKUP($A93,'[2]~Pop Trunc'!$A$2:$AX$60,'[2]~Pop Trunc'!Q$2,FALSE)</f>
        <v>#N/A</v>
      </c>
      <c r="U93" s="225" t="e">
        <f>VLOOKUP($A93,'[2]~Pop Trunc'!$A$2:$AX$60,'[2]~Pop Trunc'!R$2,FALSE)</f>
        <v>#N/A</v>
      </c>
      <c r="V93" s="225" t="e">
        <f>VLOOKUP($A93,'[2]~Pop Trunc'!$A$2:$AX$60,'[2]~Pop Trunc'!S$2,FALSE)</f>
        <v>#N/A</v>
      </c>
      <c r="W93" s="225" t="e">
        <f>VLOOKUP($A93,'[2]~Pop Trunc'!$A$2:$AX$60,'[2]~Pop Trunc'!T$2,FALSE)</f>
        <v>#N/A</v>
      </c>
      <c r="X93" s="225" t="e">
        <f>VLOOKUP($A93,'[2]~Pop Trunc'!$A$2:$AX$60,'[2]~Pop Trunc'!U$2,FALSE)</f>
        <v>#N/A</v>
      </c>
      <c r="Y93" s="225" t="e">
        <f>VLOOKUP($A93,'[2]~Pop Trunc'!$A$2:$AX$60,'[2]~Pop Trunc'!V$2,FALSE)</f>
        <v>#N/A</v>
      </c>
      <c r="Z93" s="225" t="e">
        <f>VLOOKUP($A93,'[2]~Pop Trunc'!$A$2:$AX$60,'[2]~Pop Trunc'!W$2,FALSE)</f>
        <v>#N/A</v>
      </c>
      <c r="AA93" s="225" t="e">
        <f>VLOOKUP($A93,'[2]~Pop Trunc'!$A$2:$AX$60,'[2]~Pop Trunc'!X$2,FALSE)</f>
        <v>#N/A</v>
      </c>
      <c r="AB93" s="225" t="e">
        <f>VLOOKUP($A93,'[2]~Pop Trunc'!$A$2:$AX$60,'[2]~Pop Trunc'!Y$2,FALSE)</f>
        <v>#N/A</v>
      </c>
      <c r="AC93" s="225" t="e">
        <f>VLOOKUP($A93,'[2]~Pop Trunc'!$A$2:$AX$60,'[2]~Pop Trunc'!Z$2,FALSE)</f>
        <v>#N/A</v>
      </c>
      <c r="AD93" s="225" t="e">
        <f>VLOOKUP($A93,'[2]~Pop Trunc'!$A$2:$AX$60,'[2]~Pop Trunc'!AA$2,FALSE)</f>
        <v>#N/A</v>
      </c>
      <c r="AE93" s="225" t="e">
        <f>VLOOKUP($A93,'[2]~Pop Trunc'!$A$2:$AX$60,'[2]~Pop Trunc'!AB$2,FALSE)</f>
        <v>#N/A</v>
      </c>
      <c r="AF93" s="225" t="e">
        <f>VLOOKUP($A93,'[2]~Pop Trunc'!$A$2:$AX$60,'[2]~Pop Trunc'!AC$2,FALSE)</f>
        <v>#N/A</v>
      </c>
      <c r="AG93" s="225" t="e">
        <f>VLOOKUP($A93,'[2]~Pop Trunc'!$A$2:$AX$60,'[2]~Pop Trunc'!AD$2,FALSE)</f>
        <v>#N/A</v>
      </c>
      <c r="AH93" s="225" t="e">
        <f>VLOOKUP($A93,'[2]~Pop Trunc'!$A$2:$AX$60,'[2]~Pop Trunc'!AE$2,FALSE)</f>
        <v>#N/A</v>
      </c>
      <c r="AI93" s="225" t="e">
        <f>VLOOKUP($A93,'[2]~Pop Trunc'!$A$2:$AX$60,'[2]~Pop Trunc'!AF$2,FALSE)</f>
        <v>#N/A</v>
      </c>
      <c r="AJ93" s="233" t="e">
        <f>VLOOKUP($A93,'[2]~Pop Trunc'!$A$2:$AX$60,'[2]~Pop Trunc'!AG$2,FALSE)</f>
        <v>#N/A</v>
      </c>
      <c r="AK93" s="233" t="e">
        <f>VLOOKUP($A93,'[2]~Pop Trunc'!$A$2:$AX$60,'[2]~Pop Trunc'!AH$2,FALSE)</f>
        <v>#N/A</v>
      </c>
      <c r="AL93" s="233" t="e">
        <f>VLOOKUP($A93,'[2]~Pop Trunc'!$A$2:$AX$60,'[2]~Pop Trunc'!AI$2,FALSE)</f>
        <v>#N/A</v>
      </c>
      <c r="AM93" s="233" t="e">
        <f>VLOOKUP($A93,'[2]~Pop Trunc'!$A$2:$AX$60,'[2]~Pop Trunc'!AJ$2,FALSE)</f>
        <v>#N/A</v>
      </c>
      <c r="AN93" s="233" t="e">
        <f>VLOOKUP($A93,'[2]~Pop Trunc'!$A$2:$AX$60,'[2]~Pop Trunc'!AK$2,FALSE)</f>
        <v>#N/A</v>
      </c>
      <c r="AO93" s="233" t="e">
        <f>VLOOKUP($A93,'[2]~Pop Trunc'!$A$2:$AX$60,'[2]~Pop Trunc'!AL$2,FALSE)</f>
        <v>#N/A</v>
      </c>
      <c r="AP93" s="233" t="e">
        <f>VLOOKUP($A93,'[2]~Pop Trunc'!$A$2:$AX$60,'[2]~Pop Trunc'!AM$2,FALSE)</f>
        <v>#N/A</v>
      </c>
      <c r="AQ93" s="233" t="e">
        <f>VLOOKUP($A93,'[2]~Pop Trunc'!$A$2:$AX$60,'[2]~Pop Trunc'!AN$2,FALSE)</f>
        <v>#N/A</v>
      </c>
      <c r="AR93" s="233" t="e">
        <f>VLOOKUP($A93,'[2]~Pop Trunc'!$A$2:$AX$60,'[2]~Pop Trunc'!AO$2,FALSE)</f>
        <v>#N/A</v>
      </c>
      <c r="AS93" s="233" t="e">
        <f>VLOOKUP($A93,'[2]~Pop Trunc'!$A$2:$AX$60,'[2]~Pop Trunc'!AP$2,FALSE)</f>
        <v>#N/A</v>
      </c>
      <c r="AT93" s="233" t="e">
        <f>VLOOKUP($A93,'[2]~Pop Trunc'!$A$2:$AX$60,'[2]~Pop Trunc'!AQ$2,FALSE)</f>
        <v>#N/A</v>
      </c>
      <c r="AU93" s="233" t="e">
        <f>VLOOKUP($A93,'[2]~Pop Trunc'!$A$2:$AX$60,'[2]~Pop Trunc'!AR$2,FALSE)</f>
        <v>#N/A</v>
      </c>
      <c r="CP93" s="132"/>
      <c r="CQ93" s="132">
        <f t="shared" ref="CQ93:DJ93" si="58">CQ92*-1</f>
        <v>-296</v>
      </c>
      <c r="CR93" s="116">
        <f t="shared" si="58"/>
        <v>-337</v>
      </c>
      <c r="CS93" s="116">
        <f t="shared" si="58"/>
        <v>-416</v>
      </c>
      <c r="CT93" s="116">
        <f t="shared" si="58"/>
        <v>-511</v>
      </c>
      <c r="CU93" s="116">
        <f t="shared" si="58"/>
        <v>-386</v>
      </c>
      <c r="CV93" s="116">
        <f t="shared" si="58"/>
        <v>-339</v>
      </c>
      <c r="CW93" s="116">
        <f t="shared" si="58"/>
        <v>-346</v>
      </c>
      <c r="CX93" s="116">
        <f t="shared" si="58"/>
        <v>-445</v>
      </c>
      <c r="CY93" s="116">
        <f t="shared" si="58"/>
        <v>-481</v>
      </c>
      <c r="CZ93" s="116">
        <f t="shared" si="58"/>
        <v>-600</v>
      </c>
      <c r="DA93" s="116">
        <f t="shared" si="58"/>
        <v>-579</v>
      </c>
      <c r="DB93" s="116">
        <f t="shared" si="58"/>
        <v>-439</v>
      </c>
      <c r="DC93" s="116">
        <f t="shared" si="58"/>
        <v>-416</v>
      </c>
      <c r="DD93" s="116">
        <f t="shared" si="58"/>
        <v>-350</v>
      </c>
      <c r="DE93" s="116">
        <f t="shared" si="58"/>
        <v>-252</v>
      </c>
      <c r="DF93" s="116">
        <f t="shared" si="58"/>
        <v>-195</v>
      </c>
      <c r="DG93" s="116">
        <f t="shared" si="58"/>
        <v>-105</v>
      </c>
      <c r="DH93" s="116">
        <f t="shared" si="58"/>
        <v>-62</v>
      </c>
      <c r="DI93" s="116">
        <f t="shared" si="58"/>
        <v>-32</v>
      </c>
      <c r="DJ93" s="116">
        <f t="shared" si="58"/>
        <v>-6587</v>
      </c>
    </row>
    <row r="94" spans="1:114">
      <c r="A94" s="116">
        <v>5901803</v>
      </c>
      <c r="B94" s="116" t="s">
        <v>374</v>
      </c>
      <c r="C94" s="116" t="s">
        <v>348</v>
      </c>
      <c r="E94" s="152">
        <f>VLOOKUP($A94,'[2]~Pop Trunc'!$A$2:$AX$60,'[2]~Pop Trunc'!C$2,FALSE)</f>
        <v>26.5</v>
      </c>
      <c r="F94" s="152">
        <f>VLOOKUP($A94,'[2]~Pop Trunc'!$A$2:$AX$60,'[2]~Pop Trunc'!D$2,FALSE)</f>
        <v>43.2</v>
      </c>
      <c r="G94" s="152"/>
      <c r="H94" s="152">
        <f>VLOOKUP($A94,'[2]~Pop Trunc'!$A$2:$AX$60,'[2]~Pop Trunc'!E$2,FALSE)</f>
        <v>65</v>
      </c>
      <c r="I94" s="152">
        <f>VLOOKUP($A94,'[2]~Pop Trunc'!$A$2:$AX$60,'[2]~Pop Trunc'!F$2,FALSE)</f>
        <v>40</v>
      </c>
      <c r="J94" s="216">
        <f>VLOOKUP($A94,'[2]~Pop Trunc'!$A$2:$AX$60,'[2]~Pop Trunc'!G$2,FALSE)</f>
        <v>10</v>
      </c>
      <c r="K94" s="216">
        <f>VLOOKUP($A94,'[2]~Pop Trunc'!$A$2:$AX$60,'[2]~Pop Trunc'!H$2,FALSE)</f>
        <v>0</v>
      </c>
      <c r="L94" s="216">
        <f>VLOOKUP($A94,'[2]~Pop Trunc'!$A$2:$AX$60,'[2]~Pop Trunc'!I$2,FALSE)</f>
        <v>5</v>
      </c>
      <c r="M94" s="216">
        <f>VLOOKUP($A94,'[2]~Pop Trunc'!$A$2:$AX$60,'[2]~Pop Trunc'!J$2,FALSE)</f>
        <v>5</v>
      </c>
      <c r="N94" s="216">
        <f>VLOOKUP($A94,'[2]~Pop Trunc'!$A$2:$AX$60,'[2]~Pop Trunc'!K$2,FALSE)</f>
        <v>5</v>
      </c>
      <c r="O94" s="216">
        <f>VLOOKUP($A94,'[2]~Pop Trunc'!$A$2:$AX$60,'[2]~Pop Trunc'!L$2,FALSE)</f>
        <v>0</v>
      </c>
      <c r="P94" s="225">
        <f>VLOOKUP($A94,'[2]~Pop Trunc'!$A$2:$AX$60,'[2]~Pop Trunc'!M$2,FALSE)</f>
        <v>5</v>
      </c>
      <c r="Q94" s="225">
        <f>VLOOKUP($A94,'[2]~Pop Trunc'!$A$2:$AX$60,'[2]~Pop Trunc'!N$2,FALSE)</f>
        <v>5</v>
      </c>
      <c r="R94" s="225">
        <f>VLOOKUP($A94,'[2]~Pop Trunc'!$A$2:$AX$60,'[2]~Pop Trunc'!O$2,FALSE)</f>
        <v>10</v>
      </c>
      <c r="S94" s="225">
        <f>VLOOKUP($A94,'[2]~Pop Trunc'!$A$2:$AX$60,'[2]~Pop Trunc'!P$2,FALSE)</f>
        <v>0</v>
      </c>
      <c r="T94" s="225">
        <f>VLOOKUP($A94,'[2]~Pop Trunc'!$A$2:$AX$60,'[2]~Pop Trunc'!Q$2,FALSE)</f>
        <v>5</v>
      </c>
      <c r="U94" s="225">
        <f>VLOOKUP($A94,'[2]~Pop Trunc'!$A$2:$AX$60,'[2]~Pop Trunc'!R$2,FALSE)</f>
        <v>5</v>
      </c>
      <c r="V94" s="225">
        <f>VLOOKUP($A94,'[2]~Pop Trunc'!$A$2:$AX$60,'[2]~Pop Trunc'!S$2,FALSE)</f>
        <v>0</v>
      </c>
      <c r="W94" s="225">
        <f>VLOOKUP($A94,'[2]~Pop Trunc'!$A$2:$AX$60,'[2]~Pop Trunc'!T$2,FALSE)</f>
        <v>5</v>
      </c>
      <c r="X94" s="225">
        <f>VLOOKUP($A94,'[2]~Pop Trunc'!$A$2:$AX$60,'[2]~Pop Trunc'!U$2,FALSE)</f>
        <v>5</v>
      </c>
      <c r="Y94" s="225">
        <f>VLOOKUP($A94,'[2]~Pop Trunc'!$A$2:$AX$60,'[2]~Pop Trunc'!V$2,FALSE)</f>
        <v>0</v>
      </c>
      <c r="Z94" s="225">
        <f>VLOOKUP($A94,'[2]~Pop Trunc'!$A$2:$AX$60,'[2]~Pop Trunc'!W$2,FALSE)</f>
        <v>0</v>
      </c>
      <c r="AA94" s="225">
        <f>VLOOKUP($A94,'[2]~Pop Trunc'!$A$2:$AX$60,'[2]~Pop Trunc'!X$2,FALSE)</f>
        <v>5</v>
      </c>
      <c r="AB94" s="225">
        <f>VLOOKUP($A94,'[2]~Pop Trunc'!$A$2:$AX$60,'[2]~Pop Trunc'!Y$2,FALSE)</f>
        <v>5</v>
      </c>
      <c r="AC94" s="225">
        <f>VLOOKUP($A94,'[2]~Pop Trunc'!$A$2:$AX$60,'[2]~Pop Trunc'!Z$2,FALSE)</f>
        <v>10</v>
      </c>
      <c r="AD94" s="225">
        <f>VLOOKUP($A94,'[2]~Pop Trunc'!$A$2:$AX$60,'[2]~Pop Trunc'!AA$2,FALSE)</f>
        <v>5</v>
      </c>
      <c r="AE94" s="225">
        <f>VLOOKUP($A94,'[2]~Pop Trunc'!$A$2:$AX$60,'[2]~Pop Trunc'!AB$2,FALSE)</f>
        <v>5</v>
      </c>
      <c r="AF94" s="225">
        <f>VLOOKUP($A94,'[2]~Pop Trunc'!$A$2:$AX$60,'[2]~Pop Trunc'!AC$2,FALSE)</f>
        <v>5</v>
      </c>
      <c r="AG94" s="225">
        <f>VLOOKUP($A94,'[2]~Pop Trunc'!$A$2:$AX$60,'[2]~Pop Trunc'!AD$2,FALSE)</f>
        <v>5</v>
      </c>
      <c r="AH94" s="225">
        <f>VLOOKUP($A94,'[2]~Pop Trunc'!$A$2:$AX$60,'[2]~Pop Trunc'!AE$2,FALSE)</f>
        <v>0</v>
      </c>
      <c r="AI94" s="225">
        <f>VLOOKUP($A94,'[2]~Pop Trunc'!$A$2:$AX$60,'[2]~Pop Trunc'!AF$2,FALSE)</f>
        <v>0</v>
      </c>
      <c r="AJ94" s="233">
        <f>VLOOKUP($A94,'[2]~Pop Trunc'!$A$2:$AX$60,'[2]~Pop Trunc'!AG$2,FALSE)</f>
        <v>0</v>
      </c>
      <c r="AK94" s="233">
        <f>VLOOKUP($A94,'[2]~Pop Trunc'!$A$2:$AX$60,'[2]~Pop Trunc'!AH$2,FALSE)</f>
        <v>0</v>
      </c>
      <c r="AL94" s="233">
        <f>VLOOKUP($A94,'[2]~Pop Trunc'!$A$2:$AX$60,'[2]~Pop Trunc'!AI$2,FALSE)</f>
        <v>0</v>
      </c>
      <c r="AM94" s="233">
        <f>VLOOKUP($A94,'[2]~Pop Trunc'!$A$2:$AX$60,'[2]~Pop Trunc'!AJ$2,FALSE)</f>
        <v>0</v>
      </c>
      <c r="AN94" s="233">
        <f>VLOOKUP($A94,'[2]~Pop Trunc'!$A$2:$AX$60,'[2]~Pop Trunc'!AK$2,FALSE)</f>
        <v>0</v>
      </c>
      <c r="AO94" s="233">
        <f>VLOOKUP($A94,'[2]~Pop Trunc'!$A$2:$AX$60,'[2]~Pop Trunc'!AL$2,FALSE)</f>
        <v>0</v>
      </c>
      <c r="AP94" s="233">
        <f>VLOOKUP($A94,'[2]~Pop Trunc'!$A$2:$AX$60,'[2]~Pop Trunc'!AM$2,FALSE)</f>
        <v>0</v>
      </c>
      <c r="AQ94" s="233">
        <f>VLOOKUP($A94,'[2]~Pop Trunc'!$A$2:$AX$60,'[2]~Pop Trunc'!AN$2,FALSE)</f>
        <v>0</v>
      </c>
      <c r="AR94" s="233">
        <f>VLOOKUP($A94,'[2]~Pop Trunc'!$A$2:$AX$60,'[2]~Pop Trunc'!AO$2,FALSE)</f>
        <v>0</v>
      </c>
      <c r="AS94" s="233">
        <f>VLOOKUP($A94,'[2]~Pop Trunc'!$A$2:$AX$60,'[2]~Pop Trunc'!AP$2,FALSE)</f>
        <v>0</v>
      </c>
      <c r="AT94" s="233">
        <f>VLOOKUP($A94,'[2]~Pop Trunc'!$A$2:$AX$60,'[2]~Pop Trunc'!AQ$2,FALSE)</f>
        <v>0</v>
      </c>
      <c r="AU94" s="233">
        <f>VLOOKUP($A94,'[2]~Pop Trunc'!$A$2:$AX$60,'[2]~Pop Trunc'!AR$2,FALSE)</f>
        <v>0</v>
      </c>
      <c r="CL94" s="116" t="s">
        <v>44</v>
      </c>
      <c r="CM94" s="116">
        <v>2006</v>
      </c>
      <c r="CN94" s="116" t="s">
        <v>343</v>
      </c>
      <c r="CO94" s="116">
        <v>36</v>
      </c>
      <c r="CP94" s="132">
        <v>215</v>
      </c>
      <c r="CQ94" s="132">
        <f>CO94+CP94</f>
        <v>251</v>
      </c>
      <c r="CR94" s="116">
        <v>313</v>
      </c>
      <c r="CS94" s="116">
        <v>421</v>
      </c>
      <c r="CT94" s="116">
        <v>409</v>
      </c>
      <c r="CU94" s="116">
        <v>341</v>
      </c>
      <c r="CV94" s="116">
        <v>294</v>
      </c>
      <c r="CW94" s="116">
        <v>372</v>
      </c>
      <c r="CX94" s="116">
        <v>453</v>
      </c>
      <c r="CY94" s="116">
        <v>516</v>
      </c>
      <c r="CZ94" s="116">
        <v>570</v>
      </c>
      <c r="DA94" s="116">
        <v>526</v>
      </c>
      <c r="DB94" s="116">
        <v>483</v>
      </c>
      <c r="DC94" s="116">
        <v>378</v>
      </c>
      <c r="DD94" s="116">
        <v>319</v>
      </c>
      <c r="DE94" s="116">
        <v>233</v>
      </c>
      <c r="DF94" s="116">
        <v>240</v>
      </c>
      <c r="DG94" s="116">
        <v>173</v>
      </c>
      <c r="DH94" s="116">
        <v>112</v>
      </c>
      <c r="DI94" s="116">
        <v>80</v>
      </c>
      <c r="DJ94" s="116">
        <f t="shared" si="13"/>
        <v>6484</v>
      </c>
    </row>
    <row r="95" spans="1:114">
      <c r="A95" s="116">
        <v>5901804</v>
      </c>
      <c r="B95" s="116" t="s">
        <v>375</v>
      </c>
      <c r="C95" s="116" t="s">
        <v>348</v>
      </c>
      <c r="E95" s="152">
        <f>VLOOKUP($A95,'[2]~Pop Trunc'!$A$2:$AX$60,'[2]~Pop Trunc'!C$2,FALSE)</f>
        <v>47.5</v>
      </c>
      <c r="F95" s="152">
        <f>VLOOKUP($A95,'[2]~Pop Trunc'!$A$2:$AX$60,'[2]~Pop Trunc'!D$2,FALSE)</f>
        <v>45</v>
      </c>
      <c r="G95" s="152"/>
      <c r="H95" s="152">
        <f>VLOOKUP($A95,'[2]~Pop Trunc'!$A$2:$AX$60,'[2]~Pop Trunc'!E$2,FALSE)</f>
        <v>70</v>
      </c>
      <c r="I95" s="152">
        <f>VLOOKUP($A95,'[2]~Pop Trunc'!$A$2:$AX$60,'[2]~Pop Trunc'!F$2,FALSE)</f>
        <v>60</v>
      </c>
      <c r="J95" s="216">
        <f>VLOOKUP($A95,'[2]~Pop Trunc'!$A$2:$AX$60,'[2]~Pop Trunc'!G$2,FALSE)</f>
        <v>5</v>
      </c>
      <c r="K95" s="216">
        <f>VLOOKUP($A95,'[2]~Pop Trunc'!$A$2:$AX$60,'[2]~Pop Trunc'!H$2,FALSE)</f>
        <v>5</v>
      </c>
      <c r="L95" s="216">
        <f>VLOOKUP($A95,'[2]~Pop Trunc'!$A$2:$AX$60,'[2]~Pop Trunc'!I$2,FALSE)</f>
        <v>0</v>
      </c>
      <c r="M95" s="216">
        <f>VLOOKUP($A95,'[2]~Pop Trunc'!$A$2:$AX$60,'[2]~Pop Trunc'!J$2,FALSE)</f>
        <v>0</v>
      </c>
      <c r="N95" s="216">
        <f>VLOOKUP($A95,'[2]~Pop Trunc'!$A$2:$AX$60,'[2]~Pop Trunc'!K$2,FALSE)</f>
        <v>5</v>
      </c>
      <c r="O95" s="216">
        <f>VLOOKUP($A95,'[2]~Pop Trunc'!$A$2:$AX$60,'[2]~Pop Trunc'!L$2,FALSE)</f>
        <v>5</v>
      </c>
      <c r="P95" s="225">
        <f>VLOOKUP($A95,'[2]~Pop Trunc'!$A$2:$AX$60,'[2]~Pop Trunc'!M$2,FALSE)</f>
        <v>5</v>
      </c>
      <c r="Q95" s="225">
        <f>VLOOKUP($A95,'[2]~Pop Trunc'!$A$2:$AX$60,'[2]~Pop Trunc'!N$2,FALSE)</f>
        <v>5</v>
      </c>
      <c r="R95" s="225">
        <f>VLOOKUP($A95,'[2]~Pop Trunc'!$A$2:$AX$60,'[2]~Pop Trunc'!O$2,FALSE)</f>
        <v>0</v>
      </c>
      <c r="S95" s="225">
        <f>VLOOKUP($A95,'[2]~Pop Trunc'!$A$2:$AX$60,'[2]~Pop Trunc'!P$2,FALSE)</f>
        <v>5</v>
      </c>
      <c r="T95" s="225">
        <f>VLOOKUP($A95,'[2]~Pop Trunc'!$A$2:$AX$60,'[2]~Pop Trunc'!Q$2,FALSE)</f>
        <v>5</v>
      </c>
      <c r="U95" s="225">
        <f>VLOOKUP($A95,'[2]~Pop Trunc'!$A$2:$AX$60,'[2]~Pop Trunc'!R$2,FALSE)</f>
        <v>0</v>
      </c>
      <c r="V95" s="225">
        <f>VLOOKUP($A95,'[2]~Pop Trunc'!$A$2:$AX$60,'[2]~Pop Trunc'!S$2,FALSE)</f>
        <v>0</v>
      </c>
      <c r="W95" s="225">
        <f>VLOOKUP($A95,'[2]~Pop Trunc'!$A$2:$AX$60,'[2]~Pop Trunc'!T$2,FALSE)</f>
        <v>5</v>
      </c>
      <c r="X95" s="225">
        <f>VLOOKUP($A95,'[2]~Pop Trunc'!$A$2:$AX$60,'[2]~Pop Trunc'!U$2,FALSE)</f>
        <v>5</v>
      </c>
      <c r="Y95" s="225">
        <f>VLOOKUP($A95,'[2]~Pop Trunc'!$A$2:$AX$60,'[2]~Pop Trunc'!V$2,FALSE)</f>
        <v>0</v>
      </c>
      <c r="Z95" s="225">
        <f>VLOOKUP($A95,'[2]~Pop Trunc'!$A$2:$AX$60,'[2]~Pop Trunc'!W$2,FALSE)</f>
        <v>5</v>
      </c>
      <c r="AA95" s="225">
        <f>VLOOKUP($A95,'[2]~Pop Trunc'!$A$2:$AX$60,'[2]~Pop Trunc'!X$2,FALSE)</f>
        <v>5</v>
      </c>
      <c r="AB95" s="225">
        <f>VLOOKUP($A95,'[2]~Pop Trunc'!$A$2:$AX$60,'[2]~Pop Trunc'!Y$2,FALSE)</f>
        <v>5</v>
      </c>
      <c r="AC95" s="225">
        <f>VLOOKUP($A95,'[2]~Pop Trunc'!$A$2:$AX$60,'[2]~Pop Trunc'!Z$2,FALSE)</f>
        <v>5</v>
      </c>
      <c r="AD95" s="225">
        <f>VLOOKUP($A95,'[2]~Pop Trunc'!$A$2:$AX$60,'[2]~Pop Trunc'!AA$2,FALSE)</f>
        <v>0</v>
      </c>
      <c r="AE95" s="225">
        <f>VLOOKUP($A95,'[2]~Pop Trunc'!$A$2:$AX$60,'[2]~Pop Trunc'!AB$2,FALSE)</f>
        <v>5</v>
      </c>
      <c r="AF95" s="225">
        <f>VLOOKUP($A95,'[2]~Pop Trunc'!$A$2:$AX$60,'[2]~Pop Trunc'!AC$2,FALSE)</f>
        <v>10</v>
      </c>
      <c r="AG95" s="225">
        <f>VLOOKUP($A95,'[2]~Pop Trunc'!$A$2:$AX$60,'[2]~Pop Trunc'!AD$2,FALSE)</f>
        <v>5</v>
      </c>
      <c r="AH95" s="225">
        <f>VLOOKUP($A95,'[2]~Pop Trunc'!$A$2:$AX$60,'[2]~Pop Trunc'!AE$2,FALSE)</f>
        <v>15</v>
      </c>
      <c r="AI95" s="225">
        <f>VLOOKUP($A95,'[2]~Pop Trunc'!$A$2:$AX$60,'[2]~Pop Trunc'!AF$2,FALSE)</f>
        <v>5</v>
      </c>
      <c r="AJ95" s="233">
        <f>VLOOKUP($A95,'[2]~Pop Trunc'!$A$2:$AX$60,'[2]~Pop Trunc'!AG$2,FALSE)</f>
        <v>0</v>
      </c>
      <c r="AK95" s="233">
        <f>VLOOKUP($A95,'[2]~Pop Trunc'!$A$2:$AX$60,'[2]~Pop Trunc'!AH$2,FALSE)</f>
        <v>5</v>
      </c>
      <c r="AL95" s="233">
        <f>VLOOKUP($A95,'[2]~Pop Trunc'!$A$2:$AX$60,'[2]~Pop Trunc'!AI$2,FALSE)</f>
        <v>5</v>
      </c>
      <c r="AM95" s="233">
        <f>VLOOKUP($A95,'[2]~Pop Trunc'!$A$2:$AX$60,'[2]~Pop Trunc'!AJ$2,FALSE)</f>
        <v>0</v>
      </c>
      <c r="AN95" s="233">
        <f>VLOOKUP($A95,'[2]~Pop Trunc'!$A$2:$AX$60,'[2]~Pop Trunc'!AK$2,FALSE)</f>
        <v>0</v>
      </c>
      <c r="AO95" s="233">
        <f>VLOOKUP($A95,'[2]~Pop Trunc'!$A$2:$AX$60,'[2]~Pop Trunc'!AL$2,FALSE)</f>
        <v>0</v>
      </c>
      <c r="AP95" s="233">
        <f>VLOOKUP($A95,'[2]~Pop Trunc'!$A$2:$AX$60,'[2]~Pop Trunc'!AM$2,FALSE)</f>
        <v>0</v>
      </c>
      <c r="AQ95" s="233">
        <f>VLOOKUP($A95,'[2]~Pop Trunc'!$A$2:$AX$60,'[2]~Pop Trunc'!AN$2,FALSE)</f>
        <v>5</v>
      </c>
      <c r="AR95" s="233">
        <f>VLOOKUP($A95,'[2]~Pop Trunc'!$A$2:$AX$60,'[2]~Pop Trunc'!AO$2,FALSE)</f>
        <v>0</v>
      </c>
      <c r="AS95" s="233">
        <f>VLOOKUP($A95,'[2]~Pop Trunc'!$A$2:$AX$60,'[2]~Pop Trunc'!AP$2,FALSE)</f>
        <v>0</v>
      </c>
      <c r="AT95" s="233">
        <f>VLOOKUP($A95,'[2]~Pop Trunc'!$A$2:$AX$60,'[2]~Pop Trunc'!AQ$2,FALSE)</f>
        <v>0</v>
      </c>
      <c r="AU95" s="233">
        <f>VLOOKUP($A95,'[2]~Pop Trunc'!$A$2:$AX$60,'[2]~Pop Trunc'!AR$2,FALSE)</f>
        <v>0</v>
      </c>
      <c r="CL95" s="167" t="str">
        <f>CL92</f>
        <v>Castlegar</v>
      </c>
      <c r="CM95" s="167">
        <f>CM92</f>
        <v>2006</v>
      </c>
      <c r="CN95" s="167" t="str">
        <f>CN92</f>
        <v>M</v>
      </c>
      <c r="CP95" s="132"/>
      <c r="CQ95" s="169">
        <f t="shared" ref="CQ95:DI95" si="59">CQ92/$AD92*-100</f>
        <v>-5920</v>
      </c>
      <c r="CR95" s="170">
        <f t="shared" si="59"/>
        <v>-6740.0000000000009</v>
      </c>
      <c r="CS95" s="170">
        <f t="shared" si="59"/>
        <v>-8320</v>
      </c>
      <c r="CT95" s="170">
        <f t="shared" si="59"/>
        <v>-10220</v>
      </c>
      <c r="CU95" s="170">
        <f t="shared" si="59"/>
        <v>-7720</v>
      </c>
      <c r="CV95" s="170">
        <f t="shared" si="59"/>
        <v>-6780</v>
      </c>
      <c r="CW95" s="170">
        <f t="shared" si="59"/>
        <v>-6920</v>
      </c>
      <c r="CX95" s="170">
        <f t="shared" si="59"/>
        <v>-8900</v>
      </c>
      <c r="CY95" s="170">
        <f t="shared" si="59"/>
        <v>-9620</v>
      </c>
      <c r="CZ95" s="170">
        <f t="shared" si="59"/>
        <v>-12000</v>
      </c>
      <c r="DA95" s="170">
        <f t="shared" si="59"/>
        <v>-11580</v>
      </c>
      <c r="DB95" s="170">
        <f t="shared" si="59"/>
        <v>-8780</v>
      </c>
      <c r="DC95" s="170">
        <f t="shared" si="59"/>
        <v>-8320</v>
      </c>
      <c r="DD95" s="170">
        <f t="shared" si="59"/>
        <v>-7000</v>
      </c>
      <c r="DE95" s="170">
        <f t="shared" si="59"/>
        <v>-5040</v>
      </c>
      <c r="DF95" s="170">
        <f t="shared" si="59"/>
        <v>-3900</v>
      </c>
      <c r="DG95" s="170">
        <f t="shared" si="59"/>
        <v>-2100</v>
      </c>
      <c r="DH95" s="170">
        <f t="shared" si="59"/>
        <v>-1240</v>
      </c>
      <c r="DI95" s="170">
        <f t="shared" si="59"/>
        <v>-640</v>
      </c>
      <c r="DJ95" s="170">
        <f t="shared" si="13"/>
        <v>-131740</v>
      </c>
    </row>
    <row r="96" spans="1:114">
      <c r="A96" s="116">
        <v>5901805</v>
      </c>
      <c r="B96" s="116" t="s">
        <v>376</v>
      </c>
      <c r="C96" s="116" t="s">
        <v>348</v>
      </c>
      <c r="E96" s="152" t="e">
        <f>VLOOKUP($A96,'[2]~Pop Trunc'!$A$2:$AX$60,'[2]~Pop Trunc'!C$2,FALSE)</f>
        <v>#N/A</v>
      </c>
      <c r="F96" s="152" t="e">
        <f>VLOOKUP($A96,'[2]~Pop Trunc'!$A$2:$AX$60,'[2]~Pop Trunc'!D$2,FALSE)</f>
        <v>#N/A</v>
      </c>
      <c r="G96" s="152"/>
      <c r="H96" s="152" t="e">
        <f>VLOOKUP($A96,'[2]~Pop Trunc'!$A$2:$AX$60,'[2]~Pop Trunc'!E$2,FALSE)</f>
        <v>#N/A</v>
      </c>
      <c r="I96" s="152" t="e">
        <f>VLOOKUP($A96,'[2]~Pop Trunc'!$A$2:$AX$60,'[2]~Pop Trunc'!F$2,FALSE)</f>
        <v>#N/A</v>
      </c>
      <c r="J96" s="216" t="e">
        <f>VLOOKUP($A96,'[2]~Pop Trunc'!$A$2:$AX$60,'[2]~Pop Trunc'!G$2,FALSE)</f>
        <v>#N/A</v>
      </c>
      <c r="K96" s="216" t="e">
        <f>VLOOKUP($A96,'[2]~Pop Trunc'!$A$2:$AX$60,'[2]~Pop Trunc'!H$2,FALSE)</f>
        <v>#N/A</v>
      </c>
      <c r="L96" s="216" t="e">
        <f>VLOOKUP($A96,'[2]~Pop Trunc'!$A$2:$AX$60,'[2]~Pop Trunc'!I$2,FALSE)</f>
        <v>#N/A</v>
      </c>
      <c r="M96" s="216" t="e">
        <f>VLOOKUP($A96,'[2]~Pop Trunc'!$A$2:$AX$60,'[2]~Pop Trunc'!J$2,FALSE)</f>
        <v>#N/A</v>
      </c>
      <c r="N96" s="216" t="e">
        <f>VLOOKUP($A96,'[2]~Pop Trunc'!$A$2:$AX$60,'[2]~Pop Trunc'!K$2,FALSE)</f>
        <v>#N/A</v>
      </c>
      <c r="O96" s="216" t="e">
        <f>VLOOKUP($A96,'[2]~Pop Trunc'!$A$2:$AX$60,'[2]~Pop Trunc'!L$2,FALSE)</f>
        <v>#N/A</v>
      </c>
      <c r="P96" s="225" t="e">
        <f>VLOOKUP($A96,'[2]~Pop Trunc'!$A$2:$AX$60,'[2]~Pop Trunc'!M$2,FALSE)</f>
        <v>#N/A</v>
      </c>
      <c r="Q96" s="225" t="e">
        <f>VLOOKUP($A96,'[2]~Pop Trunc'!$A$2:$AX$60,'[2]~Pop Trunc'!N$2,FALSE)</f>
        <v>#N/A</v>
      </c>
      <c r="R96" s="225" t="e">
        <f>VLOOKUP($A96,'[2]~Pop Trunc'!$A$2:$AX$60,'[2]~Pop Trunc'!O$2,FALSE)</f>
        <v>#N/A</v>
      </c>
      <c r="S96" s="225" t="e">
        <f>VLOOKUP($A96,'[2]~Pop Trunc'!$A$2:$AX$60,'[2]~Pop Trunc'!P$2,FALSE)</f>
        <v>#N/A</v>
      </c>
      <c r="T96" s="225" t="e">
        <f>VLOOKUP($A96,'[2]~Pop Trunc'!$A$2:$AX$60,'[2]~Pop Trunc'!Q$2,FALSE)</f>
        <v>#N/A</v>
      </c>
      <c r="U96" s="225" t="e">
        <f>VLOOKUP($A96,'[2]~Pop Trunc'!$A$2:$AX$60,'[2]~Pop Trunc'!R$2,FALSE)</f>
        <v>#N/A</v>
      </c>
      <c r="V96" s="225" t="e">
        <f>VLOOKUP($A96,'[2]~Pop Trunc'!$A$2:$AX$60,'[2]~Pop Trunc'!S$2,FALSE)</f>
        <v>#N/A</v>
      </c>
      <c r="W96" s="225" t="e">
        <f>VLOOKUP($A96,'[2]~Pop Trunc'!$A$2:$AX$60,'[2]~Pop Trunc'!T$2,FALSE)</f>
        <v>#N/A</v>
      </c>
      <c r="X96" s="225" t="e">
        <f>VLOOKUP($A96,'[2]~Pop Trunc'!$A$2:$AX$60,'[2]~Pop Trunc'!U$2,FALSE)</f>
        <v>#N/A</v>
      </c>
      <c r="Y96" s="225" t="e">
        <f>VLOOKUP($A96,'[2]~Pop Trunc'!$A$2:$AX$60,'[2]~Pop Trunc'!V$2,FALSE)</f>
        <v>#N/A</v>
      </c>
      <c r="Z96" s="225" t="e">
        <f>VLOOKUP($A96,'[2]~Pop Trunc'!$A$2:$AX$60,'[2]~Pop Trunc'!W$2,FALSE)</f>
        <v>#N/A</v>
      </c>
      <c r="AA96" s="225" t="e">
        <f>VLOOKUP($A96,'[2]~Pop Trunc'!$A$2:$AX$60,'[2]~Pop Trunc'!X$2,FALSE)</f>
        <v>#N/A</v>
      </c>
      <c r="AB96" s="225" t="e">
        <f>VLOOKUP($A96,'[2]~Pop Trunc'!$A$2:$AX$60,'[2]~Pop Trunc'!Y$2,FALSE)</f>
        <v>#N/A</v>
      </c>
      <c r="AC96" s="225" t="e">
        <f>VLOOKUP($A96,'[2]~Pop Trunc'!$A$2:$AX$60,'[2]~Pop Trunc'!Z$2,FALSE)</f>
        <v>#N/A</v>
      </c>
      <c r="AD96" s="225" t="e">
        <f>VLOOKUP($A96,'[2]~Pop Trunc'!$A$2:$AX$60,'[2]~Pop Trunc'!AA$2,FALSE)</f>
        <v>#N/A</v>
      </c>
      <c r="AE96" s="225" t="e">
        <f>VLOOKUP($A96,'[2]~Pop Trunc'!$A$2:$AX$60,'[2]~Pop Trunc'!AB$2,FALSE)</f>
        <v>#N/A</v>
      </c>
      <c r="AF96" s="225" t="e">
        <f>VLOOKUP($A96,'[2]~Pop Trunc'!$A$2:$AX$60,'[2]~Pop Trunc'!AC$2,FALSE)</f>
        <v>#N/A</v>
      </c>
      <c r="AG96" s="225" t="e">
        <f>VLOOKUP($A96,'[2]~Pop Trunc'!$A$2:$AX$60,'[2]~Pop Trunc'!AD$2,FALSE)</f>
        <v>#N/A</v>
      </c>
      <c r="AH96" s="225" t="e">
        <f>VLOOKUP($A96,'[2]~Pop Trunc'!$A$2:$AX$60,'[2]~Pop Trunc'!AE$2,FALSE)</f>
        <v>#N/A</v>
      </c>
      <c r="AI96" s="225" t="e">
        <f>VLOOKUP($A96,'[2]~Pop Trunc'!$A$2:$AX$60,'[2]~Pop Trunc'!AF$2,FALSE)</f>
        <v>#N/A</v>
      </c>
      <c r="AJ96" s="233" t="e">
        <f>VLOOKUP($A96,'[2]~Pop Trunc'!$A$2:$AX$60,'[2]~Pop Trunc'!AG$2,FALSE)</f>
        <v>#N/A</v>
      </c>
      <c r="AK96" s="233" t="e">
        <f>VLOOKUP($A96,'[2]~Pop Trunc'!$A$2:$AX$60,'[2]~Pop Trunc'!AH$2,FALSE)</f>
        <v>#N/A</v>
      </c>
      <c r="AL96" s="233" t="e">
        <f>VLOOKUP($A96,'[2]~Pop Trunc'!$A$2:$AX$60,'[2]~Pop Trunc'!AI$2,FALSE)</f>
        <v>#N/A</v>
      </c>
      <c r="AM96" s="233" t="e">
        <f>VLOOKUP($A96,'[2]~Pop Trunc'!$A$2:$AX$60,'[2]~Pop Trunc'!AJ$2,FALSE)</f>
        <v>#N/A</v>
      </c>
      <c r="AN96" s="233" t="e">
        <f>VLOOKUP($A96,'[2]~Pop Trunc'!$A$2:$AX$60,'[2]~Pop Trunc'!AK$2,FALSE)</f>
        <v>#N/A</v>
      </c>
      <c r="AO96" s="233" t="e">
        <f>VLOOKUP($A96,'[2]~Pop Trunc'!$A$2:$AX$60,'[2]~Pop Trunc'!AL$2,FALSE)</f>
        <v>#N/A</v>
      </c>
      <c r="AP96" s="233" t="e">
        <f>VLOOKUP($A96,'[2]~Pop Trunc'!$A$2:$AX$60,'[2]~Pop Trunc'!AM$2,FALSE)</f>
        <v>#N/A</v>
      </c>
      <c r="AQ96" s="233" t="e">
        <f>VLOOKUP($A96,'[2]~Pop Trunc'!$A$2:$AX$60,'[2]~Pop Trunc'!AN$2,FALSE)</f>
        <v>#N/A</v>
      </c>
      <c r="AR96" s="233" t="e">
        <f>VLOOKUP($A96,'[2]~Pop Trunc'!$A$2:$AX$60,'[2]~Pop Trunc'!AO$2,FALSE)</f>
        <v>#N/A</v>
      </c>
      <c r="AS96" s="233" t="e">
        <f>VLOOKUP($A96,'[2]~Pop Trunc'!$A$2:$AX$60,'[2]~Pop Trunc'!AP$2,FALSE)</f>
        <v>#N/A</v>
      </c>
      <c r="AT96" s="233" t="e">
        <f>VLOOKUP($A96,'[2]~Pop Trunc'!$A$2:$AX$60,'[2]~Pop Trunc'!AQ$2,FALSE)</f>
        <v>#N/A</v>
      </c>
      <c r="AU96" s="233" t="e">
        <f>VLOOKUP($A96,'[2]~Pop Trunc'!$A$2:$AX$60,'[2]~Pop Trunc'!AR$2,FALSE)</f>
        <v>#N/A</v>
      </c>
      <c r="CL96" s="167" t="str">
        <f>CL94</f>
        <v>Castlegar</v>
      </c>
      <c r="CM96" s="167">
        <f>CM94</f>
        <v>2006</v>
      </c>
      <c r="CN96" s="167" t="str">
        <f>CN94</f>
        <v>F</v>
      </c>
      <c r="CP96" s="132"/>
      <c r="CQ96" s="169">
        <f t="shared" ref="CQ96:DI96" si="60">CQ94/$AD94*100</f>
        <v>5020</v>
      </c>
      <c r="CR96" s="170">
        <f t="shared" si="60"/>
        <v>6260</v>
      </c>
      <c r="CS96" s="170">
        <f t="shared" si="60"/>
        <v>8420</v>
      </c>
      <c r="CT96" s="170">
        <f t="shared" si="60"/>
        <v>8180</v>
      </c>
      <c r="CU96" s="170">
        <f t="shared" si="60"/>
        <v>6820</v>
      </c>
      <c r="CV96" s="170">
        <f t="shared" si="60"/>
        <v>5880</v>
      </c>
      <c r="CW96" s="170">
        <f t="shared" si="60"/>
        <v>7440.0000000000009</v>
      </c>
      <c r="CX96" s="170">
        <f t="shared" si="60"/>
        <v>9060</v>
      </c>
      <c r="CY96" s="170">
        <f t="shared" si="60"/>
        <v>10320</v>
      </c>
      <c r="CZ96" s="170">
        <f t="shared" si="60"/>
        <v>11400</v>
      </c>
      <c r="DA96" s="170">
        <f t="shared" si="60"/>
        <v>10520</v>
      </c>
      <c r="DB96" s="170">
        <f t="shared" si="60"/>
        <v>9660</v>
      </c>
      <c r="DC96" s="170">
        <f t="shared" si="60"/>
        <v>7559.9999999999991</v>
      </c>
      <c r="DD96" s="170">
        <f t="shared" si="60"/>
        <v>6380</v>
      </c>
      <c r="DE96" s="170">
        <f t="shared" si="60"/>
        <v>4660</v>
      </c>
      <c r="DF96" s="170">
        <f t="shared" si="60"/>
        <v>4800</v>
      </c>
      <c r="DG96" s="170">
        <f t="shared" si="60"/>
        <v>3460</v>
      </c>
      <c r="DH96" s="170">
        <f t="shared" si="60"/>
        <v>2240</v>
      </c>
      <c r="DI96" s="170">
        <f t="shared" si="60"/>
        <v>1600</v>
      </c>
      <c r="DJ96" s="170">
        <f t="shared" si="13"/>
        <v>129680</v>
      </c>
    </row>
    <row r="97" spans="1:280">
      <c r="A97" s="116">
        <v>5901806</v>
      </c>
      <c r="B97" s="116" t="s">
        <v>377</v>
      </c>
      <c r="C97" s="116" t="s">
        <v>348</v>
      </c>
      <c r="E97" s="152" t="e">
        <f>VLOOKUP($A97,'[2]~Pop Trunc'!$A$2:$AX$60,'[2]~Pop Trunc'!C$2,FALSE)</f>
        <v>#N/A</v>
      </c>
      <c r="F97" s="152" t="e">
        <f>VLOOKUP($A97,'[2]~Pop Trunc'!$A$2:$AX$60,'[2]~Pop Trunc'!D$2,FALSE)</f>
        <v>#N/A</v>
      </c>
      <c r="G97" s="152"/>
      <c r="H97" s="152" t="e">
        <f>VLOOKUP($A97,'[2]~Pop Trunc'!$A$2:$AX$60,'[2]~Pop Trunc'!E$2,FALSE)</f>
        <v>#N/A</v>
      </c>
      <c r="I97" s="152" t="e">
        <f>VLOOKUP($A97,'[2]~Pop Trunc'!$A$2:$AX$60,'[2]~Pop Trunc'!F$2,FALSE)</f>
        <v>#N/A</v>
      </c>
      <c r="J97" s="216" t="e">
        <f>VLOOKUP($A97,'[2]~Pop Trunc'!$A$2:$AX$60,'[2]~Pop Trunc'!G$2,FALSE)</f>
        <v>#N/A</v>
      </c>
      <c r="K97" s="216" t="e">
        <f>VLOOKUP($A97,'[2]~Pop Trunc'!$A$2:$AX$60,'[2]~Pop Trunc'!H$2,FALSE)</f>
        <v>#N/A</v>
      </c>
      <c r="L97" s="216" t="e">
        <f>VLOOKUP($A97,'[2]~Pop Trunc'!$A$2:$AX$60,'[2]~Pop Trunc'!I$2,FALSE)</f>
        <v>#N/A</v>
      </c>
      <c r="M97" s="216" t="e">
        <f>VLOOKUP($A97,'[2]~Pop Trunc'!$A$2:$AX$60,'[2]~Pop Trunc'!J$2,FALSE)</f>
        <v>#N/A</v>
      </c>
      <c r="N97" s="216" t="e">
        <f>VLOOKUP($A97,'[2]~Pop Trunc'!$A$2:$AX$60,'[2]~Pop Trunc'!K$2,FALSE)</f>
        <v>#N/A</v>
      </c>
      <c r="O97" s="216" t="e">
        <f>VLOOKUP($A97,'[2]~Pop Trunc'!$A$2:$AX$60,'[2]~Pop Trunc'!L$2,FALSE)</f>
        <v>#N/A</v>
      </c>
      <c r="P97" s="225" t="e">
        <f>VLOOKUP($A97,'[2]~Pop Trunc'!$A$2:$AX$60,'[2]~Pop Trunc'!M$2,FALSE)</f>
        <v>#N/A</v>
      </c>
      <c r="Q97" s="225" t="e">
        <f>VLOOKUP($A97,'[2]~Pop Trunc'!$A$2:$AX$60,'[2]~Pop Trunc'!N$2,FALSE)</f>
        <v>#N/A</v>
      </c>
      <c r="R97" s="225" t="e">
        <f>VLOOKUP($A97,'[2]~Pop Trunc'!$A$2:$AX$60,'[2]~Pop Trunc'!O$2,FALSE)</f>
        <v>#N/A</v>
      </c>
      <c r="S97" s="225" t="e">
        <f>VLOOKUP($A97,'[2]~Pop Trunc'!$A$2:$AX$60,'[2]~Pop Trunc'!P$2,FALSE)</f>
        <v>#N/A</v>
      </c>
      <c r="T97" s="225" t="e">
        <f>VLOOKUP($A97,'[2]~Pop Trunc'!$A$2:$AX$60,'[2]~Pop Trunc'!Q$2,FALSE)</f>
        <v>#N/A</v>
      </c>
      <c r="U97" s="225" t="e">
        <f>VLOOKUP($A97,'[2]~Pop Trunc'!$A$2:$AX$60,'[2]~Pop Trunc'!R$2,FALSE)</f>
        <v>#N/A</v>
      </c>
      <c r="V97" s="225" t="e">
        <f>VLOOKUP($A97,'[2]~Pop Trunc'!$A$2:$AX$60,'[2]~Pop Trunc'!S$2,FALSE)</f>
        <v>#N/A</v>
      </c>
      <c r="W97" s="225" t="e">
        <f>VLOOKUP($A97,'[2]~Pop Trunc'!$A$2:$AX$60,'[2]~Pop Trunc'!T$2,FALSE)</f>
        <v>#N/A</v>
      </c>
      <c r="X97" s="225" t="e">
        <f>VLOOKUP($A97,'[2]~Pop Trunc'!$A$2:$AX$60,'[2]~Pop Trunc'!U$2,FALSE)</f>
        <v>#N/A</v>
      </c>
      <c r="Y97" s="225" t="e">
        <f>VLOOKUP($A97,'[2]~Pop Trunc'!$A$2:$AX$60,'[2]~Pop Trunc'!V$2,FALSE)</f>
        <v>#N/A</v>
      </c>
      <c r="Z97" s="225" t="e">
        <f>VLOOKUP($A97,'[2]~Pop Trunc'!$A$2:$AX$60,'[2]~Pop Trunc'!W$2,FALSE)</f>
        <v>#N/A</v>
      </c>
      <c r="AA97" s="225" t="e">
        <f>VLOOKUP($A97,'[2]~Pop Trunc'!$A$2:$AX$60,'[2]~Pop Trunc'!X$2,FALSE)</f>
        <v>#N/A</v>
      </c>
      <c r="AB97" s="225" t="e">
        <f>VLOOKUP($A97,'[2]~Pop Trunc'!$A$2:$AX$60,'[2]~Pop Trunc'!Y$2,FALSE)</f>
        <v>#N/A</v>
      </c>
      <c r="AC97" s="225" t="e">
        <f>VLOOKUP($A97,'[2]~Pop Trunc'!$A$2:$AX$60,'[2]~Pop Trunc'!Z$2,FALSE)</f>
        <v>#N/A</v>
      </c>
      <c r="AD97" s="225" t="e">
        <f>VLOOKUP($A97,'[2]~Pop Trunc'!$A$2:$AX$60,'[2]~Pop Trunc'!AA$2,FALSE)</f>
        <v>#N/A</v>
      </c>
      <c r="AE97" s="225" t="e">
        <f>VLOOKUP($A97,'[2]~Pop Trunc'!$A$2:$AX$60,'[2]~Pop Trunc'!AB$2,FALSE)</f>
        <v>#N/A</v>
      </c>
      <c r="AF97" s="225" t="e">
        <f>VLOOKUP($A97,'[2]~Pop Trunc'!$A$2:$AX$60,'[2]~Pop Trunc'!AC$2,FALSE)</f>
        <v>#N/A</v>
      </c>
      <c r="AG97" s="225" t="e">
        <f>VLOOKUP($A97,'[2]~Pop Trunc'!$A$2:$AX$60,'[2]~Pop Trunc'!AD$2,FALSE)</f>
        <v>#N/A</v>
      </c>
      <c r="AH97" s="225" t="e">
        <f>VLOOKUP($A97,'[2]~Pop Trunc'!$A$2:$AX$60,'[2]~Pop Trunc'!AE$2,FALSE)</f>
        <v>#N/A</v>
      </c>
      <c r="AI97" s="225" t="e">
        <f>VLOOKUP($A97,'[2]~Pop Trunc'!$A$2:$AX$60,'[2]~Pop Trunc'!AF$2,FALSE)</f>
        <v>#N/A</v>
      </c>
      <c r="AJ97" s="233" t="e">
        <f>VLOOKUP($A97,'[2]~Pop Trunc'!$A$2:$AX$60,'[2]~Pop Trunc'!AG$2,FALSE)</f>
        <v>#N/A</v>
      </c>
      <c r="AK97" s="233" t="e">
        <f>VLOOKUP($A97,'[2]~Pop Trunc'!$A$2:$AX$60,'[2]~Pop Trunc'!AH$2,FALSE)</f>
        <v>#N/A</v>
      </c>
      <c r="AL97" s="233" t="e">
        <f>VLOOKUP($A97,'[2]~Pop Trunc'!$A$2:$AX$60,'[2]~Pop Trunc'!AI$2,FALSE)</f>
        <v>#N/A</v>
      </c>
      <c r="AM97" s="233" t="e">
        <f>VLOOKUP($A97,'[2]~Pop Trunc'!$A$2:$AX$60,'[2]~Pop Trunc'!AJ$2,FALSE)</f>
        <v>#N/A</v>
      </c>
      <c r="AN97" s="233" t="e">
        <f>VLOOKUP($A97,'[2]~Pop Trunc'!$A$2:$AX$60,'[2]~Pop Trunc'!AK$2,FALSE)</f>
        <v>#N/A</v>
      </c>
      <c r="AO97" s="233" t="e">
        <f>VLOOKUP($A97,'[2]~Pop Trunc'!$A$2:$AX$60,'[2]~Pop Trunc'!AL$2,FALSE)</f>
        <v>#N/A</v>
      </c>
      <c r="AP97" s="233" t="e">
        <f>VLOOKUP($A97,'[2]~Pop Trunc'!$A$2:$AX$60,'[2]~Pop Trunc'!AM$2,FALSE)</f>
        <v>#N/A</v>
      </c>
      <c r="AQ97" s="233" t="e">
        <f>VLOOKUP($A97,'[2]~Pop Trunc'!$A$2:$AX$60,'[2]~Pop Trunc'!AN$2,FALSE)</f>
        <v>#N/A</v>
      </c>
      <c r="AR97" s="233" t="e">
        <f>VLOOKUP($A97,'[2]~Pop Trunc'!$A$2:$AX$60,'[2]~Pop Trunc'!AO$2,FALSE)</f>
        <v>#N/A</v>
      </c>
      <c r="AS97" s="233" t="e">
        <f>VLOOKUP($A97,'[2]~Pop Trunc'!$A$2:$AX$60,'[2]~Pop Trunc'!AP$2,FALSE)</f>
        <v>#N/A</v>
      </c>
      <c r="AT97" s="233" t="e">
        <f>VLOOKUP($A97,'[2]~Pop Trunc'!$A$2:$AX$60,'[2]~Pop Trunc'!AQ$2,FALSE)</f>
        <v>#N/A</v>
      </c>
      <c r="AU97" s="233" t="e">
        <f>VLOOKUP($A97,'[2]~Pop Trunc'!$A$2:$AX$60,'[2]~Pop Trunc'!AR$2,FALSE)</f>
        <v>#N/A</v>
      </c>
      <c r="CL97" s="116" t="s">
        <v>378</v>
      </c>
      <c r="CM97" s="116">
        <v>2006</v>
      </c>
      <c r="CN97" s="116" t="s">
        <v>340</v>
      </c>
      <c r="CO97" s="116">
        <v>5</v>
      </c>
      <c r="CP97" s="132">
        <v>72</v>
      </c>
      <c r="CQ97" s="132">
        <f>CO97+CP97</f>
        <v>77</v>
      </c>
      <c r="CR97" s="116">
        <v>120</v>
      </c>
      <c r="CS97" s="116">
        <v>177</v>
      </c>
      <c r="CT97" s="116">
        <v>137</v>
      </c>
      <c r="CU97" s="116">
        <v>77</v>
      </c>
      <c r="CV97" s="116">
        <v>79</v>
      </c>
      <c r="CW97" s="116">
        <v>86</v>
      </c>
      <c r="CX97" s="116">
        <v>168</v>
      </c>
      <c r="CY97" s="116">
        <v>154</v>
      </c>
      <c r="CZ97" s="116">
        <v>214</v>
      </c>
      <c r="DA97" s="116">
        <v>231</v>
      </c>
      <c r="DB97" s="116">
        <v>253</v>
      </c>
      <c r="DC97" s="116">
        <v>201</v>
      </c>
      <c r="DD97" s="116">
        <v>185</v>
      </c>
      <c r="DE97" s="116">
        <v>115</v>
      </c>
      <c r="DF97" s="116">
        <v>100</v>
      </c>
      <c r="DG97" s="116">
        <v>50</v>
      </c>
      <c r="DH97" s="116">
        <v>31</v>
      </c>
      <c r="DI97" s="116">
        <v>5</v>
      </c>
      <c r="DJ97" s="116">
        <f t="shared" si="13"/>
        <v>2460</v>
      </c>
    </row>
    <row r="98" spans="1:280">
      <c r="B98" s="116" t="s">
        <v>335</v>
      </c>
      <c r="E98" s="152" t="e">
        <f>SUM(E92:E97)</f>
        <v>#N/A</v>
      </c>
      <c r="F98" s="152" t="e">
        <f t="shared" ref="F98:AU98" si="61">SUM(F92:F97)</f>
        <v>#N/A</v>
      </c>
      <c r="G98" s="152"/>
      <c r="H98" s="152" t="e">
        <f t="shared" si="61"/>
        <v>#N/A</v>
      </c>
      <c r="I98" s="152" t="e">
        <f t="shared" si="61"/>
        <v>#N/A</v>
      </c>
      <c r="J98" s="216" t="e">
        <f t="shared" si="61"/>
        <v>#N/A</v>
      </c>
      <c r="K98" s="216" t="e">
        <f t="shared" si="61"/>
        <v>#N/A</v>
      </c>
      <c r="L98" s="216" t="e">
        <f t="shared" si="61"/>
        <v>#N/A</v>
      </c>
      <c r="M98" s="216" t="e">
        <f t="shared" si="61"/>
        <v>#N/A</v>
      </c>
      <c r="N98" s="216" t="e">
        <f t="shared" si="61"/>
        <v>#N/A</v>
      </c>
      <c r="O98" s="216" t="e">
        <f t="shared" si="61"/>
        <v>#N/A</v>
      </c>
      <c r="P98" s="225" t="e">
        <f t="shared" si="61"/>
        <v>#N/A</v>
      </c>
      <c r="Q98" s="225" t="e">
        <f t="shared" si="61"/>
        <v>#N/A</v>
      </c>
      <c r="R98" s="225" t="e">
        <f t="shared" si="61"/>
        <v>#N/A</v>
      </c>
      <c r="S98" s="225" t="e">
        <f t="shared" si="61"/>
        <v>#N/A</v>
      </c>
      <c r="T98" s="225" t="e">
        <f t="shared" si="61"/>
        <v>#N/A</v>
      </c>
      <c r="U98" s="225" t="e">
        <f t="shared" si="61"/>
        <v>#N/A</v>
      </c>
      <c r="V98" s="225" t="e">
        <f t="shared" si="61"/>
        <v>#N/A</v>
      </c>
      <c r="W98" s="225" t="e">
        <f t="shared" si="61"/>
        <v>#N/A</v>
      </c>
      <c r="X98" s="225" t="e">
        <f t="shared" si="61"/>
        <v>#N/A</v>
      </c>
      <c r="Y98" s="225" t="e">
        <f t="shared" si="61"/>
        <v>#N/A</v>
      </c>
      <c r="Z98" s="225" t="e">
        <f t="shared" si="61"/>
        <v>#N/A</v>
      </c>
      <c r="AA98" s="225" t="e">
        <f t="shared" si="61"/>
        <v>#N/A</v>
      </c>
      <c r="AB98" s="225" t="e">
        <f t="shared" si="61"/>
        <v>#N/A</v>
      </c>
      <c r="AC98" s="225" t="e">
        <f t="shared" si="61"/>
        <v>#N/A</v>
      </c>
      <c r="AD98" s="225" t="e">
        <f t="shared" si="61"/>
        <v>#N/A</v>
      </c>
      <c r="AE98" s="225" t="e">
        <f t="shared" si="61"/>
        <v>#N/A</v>
      </c>
      <c r="AF98" s="225" t="e">
        <f t="shared" si="61"/>
        <v>#N/A</v>
      </c>
      <c r="AG98" s="225" t="e">
        <f t="shared" si="61"/>
        <v>#N/A</v>
      </c>
      <c r="AH98" s="225" t="e">
        <f t="shared" si="61"/>
        <v>#N/A</v>
      </c>
      <c r="AI98" s="225" t="e">
        <f t="shared" si="61"/>
        <v>#N/A</v>
      </c>
      <c r="AJ98" s="233" t="e">
        <f t="shared" si="61"/>
        <v>#N/A</v>
      </c>
      <c r="AK98" s="233" t="e">
        <f t="shared" si="61"/>
        <v>#N/A</v>
      </c>
      <c r="AL98" s="233" t="e">
        <f t="shared" si="61"/>
        <v>#N/A</v>
      </c>
      <c r="AM98" s="233" t="e">
        <f t="shared" si="61"/>
        <v>#N/A</v>
      </c>
      <c r="AN98" s="233" t="e">
        <f t="shared" si="61"/>
        <v>#N/A</v>
      </c>
      <c r="AO98" s="233" t="e">
        <f t="shared" si="61"/>
        <v>#N/A</v>
      </c>
      <c r="AP98" s="233" t="e">
        <f t="shared" si="61"/>
        <v>#N/A</v>
      </c>
      <c r="AQ98" s="233" t="e">
        <f t="shared" si="61"/>
        <v>#N/A</v>
      </c>
      <c r="AR98" s="233" t="e">
        <f t="shared" si="61"/>
        <v>#N/A</v>
      </c>
      <c r="AS98" s="233" t="e">
        <f t="shared" si="61"/>
        <v>#N/A</v>
      </c>
      <c r="AT98" s="233" t="e">
        <f t="shared" si="61"/>
        <v>#N/A</v>
      </c>
      <c r="AU98" s="233" t="e">
        <f t="shared" si="61"/>
        <v>#N/A</v>
      </c>
      <c r="CP98" s="132"/>
      <c r="CQ98" s="132">
        <f t="shared" ref="CQ98:DJ98" si="62">CQ97*-1</f>
        <v>-77</v>
      </c>
      <c r="CR98" s="116">
        <f t="shared" si="62"/>
        <v>-120</v>
      </c>
      <c r="CS98" s="116">
        <f t="shared" si="62"/>
        <v>-177</v>
      </c>
      <c r="CT98" s="116">
        <f t="shared" si="62"/>
        <v>-137</v>
      </c>
      <c r="CU98" s="116">
        <f t="shared" si="62"/>
        <v>-77</v>
      </c>
      <c r="CV98" s="116">
        <f t="shared" si="62"/>
        <v>-79</v>
      </c>
      <c r="CW98" s="116">
        <f t="shared" si="62"/>
        <v>-86</v>
      </c>
      <c r="CX98" s="116">
        <f t="shared" si="62"/>
        <v>-168</v>
      </c>
      <c r="CY98" s="116">
        <f t="shared" si="62"/>
        <v>-154</v>
      </c>
      <c r="CZ98" s="116">
        <f t="shared" si="62"/>
        <v>-214</v>
      </c>
      <c r="DA98" s="116">
        <f t="shared" si="62"/>
        <v>-231</v>
      </c>
      <c r="DB98" s="116">
        <f t="shared" si="62"/>
        <v>-253</v>
      </c>
      <c r="DC98" s="116">
        <f t="shared" si="62"/>
        <v>-201</v>
      </c>
      <c r="DD98" s="116">
        <f t="shared" si="62"/>
        <v>-185</v>
      </c>
      <c r="DE98" s="116">
        <f t="shared" si="62"/>
        <v>-115</v>
      </c>
      <c r="DF98" s="116">
        <f t="shared" si="62"/>
        <v>-100</v>
      </c>
      <c r="DG98" s="116">
        <f t="shared" si="62"/>
        <v>-50</v>
      </c>
      <c r="DH98" s="116">
        <f t="shared" si="62"/>
        <v>-31</v>
      </c>
      <c r="DI98" s="116">
        <f t="shared" si="62"/>
        <v>-5</v>
      </c>
      <c r="DJ98" s="116">
        <f t="shared" si="62"/>
        <v>-2460</v>
      </c>
    </row>
    <row r="99" spans="1:280">
      <c r="E99" s="152"/>
      <c r="F99" s="152"/>
      <c r="G99" s="152"/>
      <c r="H99" s="152"/>
      <c r="I99" s="152"/>
      <c r="J99" s="216"/>
      <c r="K99" s="216"/>
      <c r="L99" s="216"/>
      <c r="M99" s="216"/>
      <c r="N99" s="216"/>
      <c r="O99" s="216"/>
      <c r="P99" s="225"/>
      <c r="Q99" s="225"/>
      <c r="R99" s="225"/>
      <c r="S99" s="225"/>
      <c r="T99" s="225"/>
      <c r="U99" s="225"/>
      <c r="V99" s="225"/>
      <c r="W99" s="225"/>
      <c r="X99" s="225"/>
      <c r="Y99" s="225"/>
      <c r="Z99" s="225"/>
      <c r="AA99" s="225"/>
      <c r="AB99" s="225"/>
      <c r="AC99" s="225"/>
      <c r="AD99" s="225"/>
      <c r="AE99" s="225"/>
      <c r="AF99" s="225"/>
      <c r="AG99" s="225"/>
      <c r="AH99" s="225"/>
      <c r="AI99" s="225"/>
      <c r="AJ99" s="233"/>
      <c r="AK99" s="233"/>
      <c r="AL99" s="233"/>
      <c r="AM99" s="233"/>
      <c r="AN99" s="233"/>
      <c r="AO99" s="233"/>
      <c r="AP99" s="233"/>
      <c r="AQ99" s="233"/>
      <c r="AR99" s="233"/>
      <c r="AS99" s="233"/>
      <c r="AT99" s="233"/>
      <c r="AU99" s="233"/>
      <c r="CL99" s="116" t="s">
        <v>378</v>
      </c>
      <c r="CM99" s="116">
        <v>2006</v>
      </c>
      <c r="CN99" s="116" t="s">
        <v>343</v>
      </c>
      <c r="CO99" s="116">
        <v>27</v>
      </c>
      <c r="CP99" s="132">
        <v>60</v>
      </c>
      <c r="CQ99" s="132">
        <f>CO99+CP99</f>
        <v>87</v>
      </c>
      <c r="CR99" s="116">
        <v>105</v>
      </c>
      <c r="CS99" s="116">
        <v>145</v>
      </c>
      <c r="CT99" s="116">
        <v>114</v>
      </c>
      <c r="CU99" s="116">
        <v>50</v>
      </c>
      <c r="CV99" s="116">
        <v>83</v>
      </c>
      <c r="CW99" s="116">
        <v>115</v>
      </c>
      <c r="CX99" s="116">
        <v>150</v>
      </c>
      <c r="CY99" s="116">
        <v>181</v>
      </c>
      <c r="CZ99" s="116">
        <v>185</v>
      </c>
      <c r="DA99" s="116">
        <v>267</v>
      </c>
      <c r="DB99" s="116">
        <v>238</v>
      </c>
      <c r="DC99" s="116">
        <v>199</v>
      </c>
      <c r="DD99" s="116">
        <v>146</v>
      </c>
      <c r="DE99" s="116">
        <v>98</v>
      </c>
      <c r="DF99" s="116">
        <v>79</v>
      </c>
      <c r="DG99" s="116">
        <v>48</v>
      </c>
      <c r="DH99" s="116">
        <v>50</v>
      </c>
      <c r="DI99" s="116">
        <v>31</v>
      </c>
      <c r="DJ99" s="116">
        <f t="shared" si="13"/>
        <v>2371</v>
      </c>
    </row>
    <row r="100" spans="1:280">
      <c r="BA100" s="116"/>
      <c r="BB100" s="116"/>
    </row>
    <row r="101" spans="1:280">
      <c r="BA101" s="116"/>
      <c r="BB101" s="116"/>
    </row>
    <row r="102" spans="1:280">
      <c r="A102" s="116">
        <v>5901801</v>
      </c>
      <c r="B102" s="116" t="s">
        <v>372</v>
      </c>
      <c r="C102" s="116" t="s">
        <v>348</v>
      </c>
      <c r="H102" s="116" t="e">
        <f>VLOOKUP($A102,'[2]~Detailed Pop''n'!$A$2:$JF$59,#REF!,FALSE)</f>
        <v>#REF!</v>
      </c>
      <c r="I102" s="116" t="e">
        <f>VLOOKUP($A102,'[2]~Detailed Pop''n'!$A$2:$JF$59,#REF!,FALSE)</f>
        <v>#REF!</v>
      </c>
      <c r="J102" s="213" t="e">
        <f>VLOOKUP($A102,'[2]~Detailed Pop''n'!$A$2:$JF$59,#REF!,FALSE)</f>
        <v>#REF!</v>
      </c>
      <c r="K102" s="213" t="e">
        <f>VLOOKUP($A102,'[2]~Detailed Pop''n'!$A$2:$JF$59,#REF!,FALSE)</f>
        <v>#REF!</v>
      </c>
      <c r="L102" s="213" t="e">
        <f>VLOOKUP($A102,'[2]~Detailed Pop''n'!$A$2:$JF$59,#REF!,FALSE)</f>
        <v>#REF!</v>
      </c>
      <c r="M102" s="213" t="e">
        <f>VLOOKUP($A102,'[2]~Detailed Pop''n'!$A$2:$JF$59,#REF!,FALSE)</f>
        <v>#REF!</v>
      </c>
      <c r="N102" s="213" t="e">
        <f>VLOOKUP($A102,'[2]~Detailed Pop''n'!$A$2:$JF$59,#REF!,FALSE)</f>
        <v>#REF!</v>
      </c>
      <c r="O102" s="213" t="e">
        <f>VLOOKUP($A102,'[2]~Detailed Pop''n'!$A$2:$JF$59,#REF!,FALSE)</f>
        <v>#REF!</v>
      </c>
      <c r="P102" s="222" t="e">
        <f>VLOOKUP($A102,'[2]~Detailed Pop''n'!$A$2:$JF$59,#REF!,FALSE)</f>
        <v>#REF!</v>
      </c>
      <c r="Q102" s="222" t="e">
        <f>VLOOKUP($A102,'[2]~Detailed Pop''n'!$A$2:$JF$59,#REF!,FALSE)</f>
        <v>#REF!</v>
      </c>
      <c r="R102" s="222" t="e">
        <f>VLOOKUP($A102,'[2]~Detailed Pop''n'!$A$2:$JF$59,#REF!,FALSE)</f>
        <v>#REF!</v>
      </c>
      <c r="S102" s="222" t="e">
        <f>VLOOKUP($A102,'[2]~Detailed Pop''n'!$A$2:$JF$59,#REF!,FALSE)</f>
        <v>#REF!</v>
      </c>
      <c r="T102" s="222" t="e">
        <f>VLOOKUP($A102,'[2]~Detailed Pop''n'!$A$2:$JF$59,#REF!,FALSE)</f>
        <v>#REF!</v>
      </c>
      <c r="U102" s="222" t="e">
        <f>VLOOKUP($A102,'[2]~Detailed Pop''n'!$A$2:$JF$59,#REF!,FALSE)</f>
        <v>#REF!</v>
      </c>
      <c r="V102" s="222" t="e">
        <f>VLOOKUP($A102,'[2]~Detailed Pop''n'!$A$2:$JF$59,#REF!,FALSE)</f>
        <v>#REF!</v>
      </c>
      <c r="W102" s="222" t="e">
        <f>VLOOKUP($A102,'[2]~Detailed Pop''n'!$A$2:$JF$59,#REF!,FALSE)</f>
        <v>#REF!</v>
      </c>
      <c r="X102" s="222" t="e">
        <f>VLOOKUP($A102,'[2]~Detailed Pop''n'!$A$2:$JF$59,#REF!,FALSE)</f>
        <v>#REF!</v>
      </c>
      <c r="Y102" s="222" t="e">
        <f>VLOOKUP($A102,'[2]~Detailed Pop''n'!$A$2:$JF$59,#REF!,FALSE)</f>
        <v>#REF!</v>
      </c>
      <c r="Z102" s="222" t="e">
        <f>VLOOKUP($A102,'[2]~Detailed Pop''n'!$A$2:$JF$59,#REF!,FALSE)</f>
        <v>#REF!</v>
      </c>
      <c r="AA102" s="222" t="e">
        <f>VLOOKUP($A102,'[2]~Detailed Pop''n'!$A$2:$JF$59,#REF!,FALSE)</f>
        <v>#REF!</v>
      </c>
      <c r="AB102" s="222" t="e">
        <f>VLOOKUP($A102,'[2]~Detailed Pop''n'!$A$2:$JF$59,#REF!,FALSE)</f>
        <v>#REF!</v>
      </c>
      <c r="AC102" s="222" t="e">
        <f>VLOOKUP($A102,'[2]~Detailed Pop''n'!$A$2:$JF$59,#REF!,FALSE)</f>
        <v>#REF!</v>
      </c>
      <c r="AD102" s="222" t="e">
        <f>VLOOKUP($A102,'[2]~Detailed Pop''n'!$A$2:$JF$59,#REF!,FALSE)</f>
        <v>#REF!</v>
      </c>
      <c r="AE102" s="222" t="e">
        <f>VLOOKUP($A102,'[2]~Detailed Pop''n'!$A$2:$JF$59,#REF!,FALSE)</f>
        <v>#REF!</v>
      </c>
      <c r="AF102" s="222" t="e">
        <f>VLOOKUP($A102,'[2]~Detailed Pop''n'!$A$2:$JF$59,#REF!,FALSE)</f>
        <v>#REF!</v>
      </c>
      <c r="AG102" s="222" t="e">
        <f>VLOOKUP($A102,'[2]~Detailed Pop''n'!$A$2:$JF$59,#REF!,FALSE)</f>
        <v>#REF!</v>
      </c>
      <c r="AH102" s="222" t="e">
        <f>VLOOKUP($A102,'[2]~Detailed Pop''n'!$A$2:$JF$59,#REF!,FALSE)</f>
        <v>#REF!</v>
      </c>
      <c r="AI102" s="222" t="e">
        <f>VLOOKUP($A102,'[2]~Detailed Pop''n'!$A$2:$JF$59,#REF!,FALSE)</f>
        <v>#REF!</v>
      </c>
      <c r="AJ102" s="231" t="e">
        <f>VLOOKUP($A102,'[2]~Detailed Pop''n'!$A$2:$JF$59,#REF!,FALSE)</f>
        <v>#REF!</v>
      </c>
      <c r="AK102" s="231" t="e">
        <f>VLOOKUP($A102,'[2]~Detailed Pop''n'!$A$2:$JF$59,#REF!,FALSE)</f>
        <v>#REF!</v>
      </c>
      <c r="AL102" s="231" t="e">
        <f>VLOOKUP($A102,'[2]~Detailed Pop''n'!$A$2:$JF$59,#REF!,FALSE)</f>
        <v>#REF!</v>
      </c>
      <c r="AM102" s="231" t="e">
        <f>VLOOKUP($A102,'[2]~Detailed Pop''n'!$A$2:$JF$59,#REF!,FALSE)</f>
        <v>#REF!</v>
      </c>
      <c r="AN102" s="231" t="e">
        <f>VLOOKUP($A102,'[2]~Detailed Pop''n'!$A$2:$JF$59,#REF!,FALSE)</f>
        <v>#REF!</v>
      </c>
      <c r="AO102" s="231" t="e">
        <f>VLOOKUP($A102,'[2]~Detailed Pop''n'!$A$2:$JF$59,#REF!,FALSE)</f>
        <v>#REF!</v>
      </c>
      <c r="AP102" s="231" t="e">
        <f>VLOOKUP($A102,'[2]~Detailed Pop''n'!$A$2:$JF$59,#REF!,FALSE)</f>
        <v>#REF!</v>
      </c>
      <c r="AQ102" s="231" t="e">
        <f>VLOOKUP($A102,'[2]~Detailed Pop''n'!$A$2:$JF$59,#REF!,FALSE)</f>
        <v>#REF!</v>
      </c>
      <c r="AR102" s="231" t="e">
        <f>VLOOKUP($A102,'[2]~Detailed Pop''n'!$A$2:$JF$59,#REF!,FALSE)</f>
        <v>#REF!</v>
      </c>
      <c r="AS102" s="231" t="e">
        <f>VLOOKUP($A102,'[2]~Detailed Pop''n'!$A$2:$JF$59,#REF!,FALSE)</f>
        <v>#REF!</v>
      </c>
      <c r="AT102" s="231" t="e">
        <f>VLOOKUP($A102,'[2]~Detailed Pop''n'!$A$2:$JF$59,#REF!,FALSE)</f>
        <v>#REF!</v>
      </c>
      <c r="AU102" s="231" t="e">
        <f>VLOOKUP($A102,'[2]~Detailed Pop''n'!$A$2:$JF$59,#REF!,FALSE)</f>
        <v>#REF!</v>
      </c>
      <c r="AV102" s="116" t="e">
        <f>VLOOKUP($A102,'[2]~Detailed Pop''n'!$A$2:$JF$59,#REF!,FALSE)</f>
        <v>#REF!</v>
      </c>
      <c r="AW102" s="116" t="e">
        <f>VLOOKUP($A102,'[2]~Detailed Pop''n'!$A$2:$JF$59,#REF!,FALSE)</f>
        <v>#REF!</v>
      </c>
      <c r="AX102" s="116" t="e">
        <f>VLOOKUP($A102,'[2]~Detailed Pop''n'!$A$2:$JF$59,#REF!,FALSE)</f>
        <v>#REF!</v>
      </c>
      <c r="AY102" s="116" t="e">
        <f>VLOOKUP($A102,'[2]~Detailed Pop''n'!$A$2:$JF$59,#REF!,FALSE)</f>
        <v>#REF!</v>
      </c>
      <c r="AZ102" s="116" t="e">
        <f>VLOOKUP($A102,'[2]~Detailed Pop''n'!$A$2:$JF$59,#REF!,FALSE)</f>
        <v>#REF!</v>
      </c>
      <c r="BA102" s="116" t="e">
        <f>VLOOKUP($A102,'[2]~Detailed Pop''n'!$A$2:$JF$59,#REF!,FALSE)</f>
        <v>#REF!</v>
      </c>
      <c r="BB102" s="116" t="e">
        <f>VLOOKUP($A102,'[2]~Detailed Pop''n'!$A$2:$JF$59,#REF!,FALSE)</f>
        <v>#REF!</v>
      </c>
      <c r="BC102" s="116" t="e">
        <f>VLOOKUP($A102,'[2]~Detailed Pop''n'!$A$2:$JF$59,#REF!,FALSE)</f>
        <v>#REF!</v>
      </c>
      <c r="BD102" s="116" t="e">
        <f>VLOOKUP($A102,'[2]~Detailed Pop''n'!$A$2:$JF$59,#REF!,FALSE)</f>
        <v>#REF!</v>
      </c>
      <c r="BE102" s="116" t="e">
        <f>VLOOKUP($A102,'[2]~Detailed Pop''n'!$A$2:$JF$59,#REF!,FALSE)</f>
        <v>#REF!</v>
      </c>
      <c r="BF102" s="116" t="e">
        <f>VLOOKUP($A102,'[2]~Detailed Pop''n'!$A$2:$JF$59,#REF!,FALSE)</f>
        <v>#REF!</v>
      </c>
      <c r="BG102" s="116" t="e">
        <f>VLOOKUP($A102,'[2]~Detailed Pop''n'!$A$2:$JF$59,#REF!,FALSE)</f>
        <v>#REF!</v>
      </c>
      <c r="BH102" s="116" t="e">
        <f>VLOOKUP($A102,'[2]~Detailed Pop''n'!$A$2:$JF$59,#REF!,FALSE)</f>
        <v>#REF!</v>
      </c>
      <c r="BI102" s="116" t="e">
        <f>VLOOKUP($A102,'[2]~Detailed Pop''n'!$A$2:$JF$59,#REF!,FALSE)</f>
        <v>#REF!</v>
      </c>
      <c r="BJ102" s="116" t="e">
        <f>VLOOKUP($A102,'[2]~Detailed Pop''n'!$A$2:$JF$59,#REF!,FALSE)</f>
        <v>#REF!</v>
      </c>
      <c r="BK102" s="116" t="e">
        <f>VLOOKUP($A102,'[2]~Detailed Pop''n'!$A$2:$JF$59,#REF!,FALSE)</f>
        <v>#REF!</v>
      </c>
      <c r="BL102" s="116" t="e">
        <f>VLOOKUP($A102,'[2]~Detailed Pop''n'!$A$2:$JF$59,#REF!,FALSE)</f>
        <v>#REF!</v>
      </c>
      <c r="BM102" s="116" t="e">
        <f>VLOOKUP($A102,'[2]~Detailed Pop''n'!$A$2:$JF$59,#REF!,FALSE)</f>
        <v>#REF!</v>
      </c>
      <c r="BN102" s="116" t="e">
        <f>VLOOKUP($A102,'[2]~Detailed Pop''n'!$A$2:$JF$59,#REF!,FALSE)</f>
        <v>#REF!</v>
      </c>
      <c r="BO102" s="116" t="e">
        <f>VLOOKUP($A102,'[2]~Detailed Pop''n'!$A$2:$JF$59,#REF!,FALSE)</f>
        <v>#REF!</v>
      </c>
      <c r="BP102" s="116" t="e">
        <f>VLOOKUP($A102,'[2]~Detailed Pop''n'!$A$2:$JF$59,#REF!,FALSE)</f>
        <v>#REF!</v>
      </c>
      <c r="BQ102" s="116" t="e">
        <f>VLOOKUP($A102,'[2]~Detailed Pop''n'!$A$2:$JF$59,#REF!,FALSE)</f>
        <v>#REF!</v>
      </c>
      <c r="BR102" s="116" t="e">
        <f>VLOOKUP($A102,'[2]~Detailed Pop''n'!$A$2:$JF$59,#REF!,FALSE)</f>
        <v>#REF!</v>
      </c>
      <c r="BS102" s="116" t="e">
        <f>VLOOKUP($A102,'[2]~Detailed Pop''n'!$A$2:$JF$59,#REF!,FALSE)</f>
        <v>#REF!</v>
      </c>
      <c r="BT102" s="116" t="e">
        <f>VLOOKUP($A102,'[2]~Detailed Pop''n'!$A$2:$JF$59,#REF!,FALSE)</f>
        <v>#REF!</v>
      </c>
      <c r="BU102" s="116" t="e">
        <f>VLOOKUP($A102,'[2]~Detailed Pop''n'!$A$2:$JF$59,#REF!,FALSE)</f>
        <v>#REF!</v>
      </c>
      <c r="CJ102" s="116" t="e">
        <f>VLOOKUP($A102,'[2]~Detailed Pop''n'!$A$2:$JF$59,#REF!,FALSE)</f>
        <v>#REF!</v>
      </c>
      <c r="CK102" s="116" t="e">
        <f>VLOOKUP($A102,'[2]~Detailed Pop''n'!$A$2:$JF$59,#REF!,FALSE)</f>
        <v>#REF!</v>
      </c>
      <c r="CL102" s="116" t="e">
        <f>VLOOKUP($A102,'[2]~Detailed Pop''n'!$A$2:$JF$59,#REF!,FALSE)</f>
        <v>#REF!</v>
      </c>
      <c r="CM102" s="116" t="e">
        <f>VLOOKUP($A102,'[2]~Detailed Pop''n'!$A$2:$JF$59,#REF!,FALSE)</f>
        <v>#REF!</v>
      </c>
      <c r="CN102" s="116" t="e">
        <f>VLOOKUP($A102,'[2]~Detailed Pop''n'!$A$2:$JF$59,#REF!,FALSE)</f>
        <v>#REF!</v>
      </c>
      <c r="CO102" s="116" t="e">
        <f>VLOOKUP($A102,'[2]~Detailed Pop''n'!$A$2:$JF$59,#REF!,FALSE)</f>
        <v>#REF!</v>
      </c>
      <c r="CP102" s="116" t="e">
        <f>VLOOKUP($A102,'[2]~Detailed Pop''n'!$A$2:$JF$59,#REF!,FALSE)</f>
        <v>#REF!</v>
      </c>
      <c r="CQ102" s="116" t="e">
        <f>VLOOKUP($A102,'[2]~Detailed Pop''n'!$A$2:$JF$59,#REF!,FALSE)</f>
        <v>#REF!</v>
      </c>
      <c r="CR102" s="116" t="e">
        <f>VLOOKUP($A102,'[2]~Detailed Pop''n'!$A$2:$JF$59,#REF!,FALSE)</f>
        <v>#REF!</v>
      </c>
      <c r="CS102" s="116" t="e">
        <f>VLOOKUP($A102,'[2]~Detailed Pop''n'!$A$2:$JF$59,#REF!,FALSE)</f>
        <v>#REF!</v>
      </c>
      <c r="CT102" s="116" t="e">
        <f>VLOOKUP($A102,'[2]~Detailed Pop''n'!$A$2:$JF$59,#REF!,FALSE)</f>
        <v>#REF!</v>
      </c>
      <c r="CU102" s="116" t="e">
        <f>VLOOKUP($A102,'[2]~Detailed Pop''n'!$A$2:$JF$59,#REF!,FALSE)</f>
        <v>#REF!</v>
      </c>
      <c r="CV102" s="116" t="e">
        <f>VLOOKUP($A102,'[2]~Detailed Pop''n'!$A$2:$JF$59,#REF!,FALSE)</f>
        <v>#REF!</v>
      </c>
      <c r="CW102" s="116" t="e">
        <f>VLOOKUP($A102,'[2]~Detailed Pop''n'!$A$2:$JF$59,#REF!,FALSE)</f>
        <v>#REF!</v>
      </c>
      <c r="CX102" s="116" t="e">
        <f>VLOOKUP($A102,'[2]~Detailed Pop''n'!$A$2:$JF$59,#REF!,FALSE)</f>
        <v>#REF!</v>
      </c>
      <c r="CY102" s="116" t="e">
        <f>VLOOKUP($A102,'[2]~Detailed Pop''n'!$A$2:$JF$59,#REF!,FALSE)</f>
        <v>#REF!</v>
      </c>
      <c r="CZ102" s="116" t="e">
        <f>VLOOKUP($A102,'[2]~Detailed Pop''n'!$A$2:$JF$59,#REF!,FALSE)</f>
        <v>#REF!</v>
      </c>
      <c r="DA102" s="116" t="e">
        <f>VLOOKUP($A102,'[2]~Detailed Pop''n'!$A$2:$JF$59,#REF!,FALSE)</f>
        <v>#REF!</v>
      </c>
      <c r="DB102" s="116" t="e">
        <f>VLOOKUP($A102,'[2]~Detailed Pop''n'!$A$2:$JF$59,#REF!,FALSE)</f>
        <v>#REF!</v>
      </c>
      <c r="DC102" s="116" t="e">
        <f>VLOOKUP($A102,'[2]~Detailed Pop''n'!$A$2:$JF$59,#REF!,FALSE)</f>
        <v>#REF!</v>
      </c>
      <c r="DD102" s="116" t="e">
        <f>VLOOKUP($A102,'[2]~Detailed Pop''n'!$A$2:$JF$59,#REF!,FALSE)</f>
        <v>#REF!</v>
      </c>
      <c r="DE102" s="116" t="e">
        <f>VLOOKUP($A102,'[2]~Detailed Pop''n'!$A$2:$JF$59,#REF!,FALSE)</f>
        <v>#REF!</v>
      </c>
      <c r="DF102" s="116" t="e">
        <f>VLOOKUP($A102,'[2]~Detailed Pop''n'!$A$2:$JF$59,#REF!,FALSE)</f>
        <v>#REF!</v>
      </c>
      <c r="DG102" s="116" t="e">
        <f>VLOOKUP($A102,'[2]~Detailed Pop''n'!$A$2:$JF$59,#REF!,FALSE)</f>
        <v>#REF!</v>
      </c>
      <c r="DH102" s="116" t="e">
        <f>VLOOKUP($A102,'[2]~Detailed Pop''n'!$A$2:$JF$59,#REF!,FALSE)</f>
        <v>#REF!</v>
      </c>
      <c r="DI102" s="116" t="e">
        <f>VLOOKUP($A102,'[2]~Detailed Pop''n'!$A$2:$JF$59,#REF!,FALSE)</f>
        <v>#REF!</v>
      </c>
      <c r="DJ102" s="116" t="e">
        <f>VLOOKUP($A102,'[2]~Detailed Pop''n'!$A$2:$JF$59,#REF!,FALSE)</f>
        <v>#REF!</v>
      </c>
      <c r="DK102" s="116" t="e">
        <f>VLOOKUP($A102,'[2]~Detailed Pop''n'!$A$2:$JF$59,#REF!,FALSE)</f>
        <v>#REF!</v>
      </c>
      <c r="DL102" s="116" t="e">
        <f>VLOOKUP($A102,'[2]~Detailed Pop''n'!$A$2:$JF$59,#REF!,FALSE)</f>
        <v>#REF!</v>
      </c>
      <c r="DM102" s="116" t="e">
        <f>VLOOKUP($A102,'[2]~Detailed Pop''n'!$A$2:$JF$59,#REF!,FALSE)</f>
        <v>#REF!</v>
      </c>
      <c r="DN102" s="116" t="e">
        <f>VLOOKUP($A102,'[2]~Detailed Pop''n'!$A$2:$JF$59,#REF!,FALSE)</f>
        <v>#REF!</v>
      </c>
      <c r="DO102" s="116" t="e">
        <f>VLOOKUP($A102,'[2]~Detailed Pop''n'!$A$2:$JF$59,#REF!,FALSE)</f>
        <v>#REF!</v>
      </c>
      <c r="DP102" s="116" t="e">
        <f>VLOOKUP($A102,'[2]~Detailed Pop''n'!$A$2:$JF$59,#REF!,FALSE)</f>
        <v>#REF!</v>
      </c>
      <c r="DQ102" s="116" t="e">
        <f>VLOOKUP($A102,'[2]~Detailed Pop''n'!$A$2:$JF$59,#REF!,FALSE)</f>
        <v>#REF!</v>
      </c>
      <c r="DR102" s="116" t="e">
        <f>VLOOKUP($A102,'[2]~Detailed Pop''n'!$A$2:$JF$59,#REF!,FALSE)</f>
        <v>#REF!</v>
      </c>
      <c r="DS102" s="116" t="e">
        <f>VLOOKUP($A102,'[2]~Detailed Pop''n'!$A$2:$JF$59,#REF!,FALSE)</f>
        <v>#REF!</v>
      </c>
      <c r="DT102" s="116" t="e">
        <f>VLOOKUP($A102,'[2]~Detailed Pop''n'!$A$2:$JF$59,#REF!,FALSE)</f>
        <v>#REF!</v>
      </c>
      <c r="DU102" s="116" t="e">
        <f>VLOOKUP($A102,'[2]~Detailed Pop''n'!$A$2:$JF$59,#REF!,FALSE)</f>
        <v>#REF!</v>
      </c>
      <c r="DV102" s="116" t="e">
        <f>VLOOKUP($A102,'[2]~Detailed Pop''n'!$A$2:$JF$59,#REF!,FALSE)</f>
        <v>#REF!</v>
      </c>
      <c r="DW102" s="116" t="e">
        <f>VLOOKUP($A102,'[2]~Detailed Pop''n'!$A$2:$JF$59,#REF!,FALSE)</f>
        <v>#REF!</v>
      </c>
      <c r="DX102" s="116" t="e">
        <f>VLOOKUP($A102,'[2]~Detailed Pop''n'!$A$2:$JF$59,#REF!,FALSE)</f>
        <v>#REF!</v>
      </c>
      <c r="DY102" s="116" t="e">
        <f>VLOOKUP($A102,'[2]~Detailed Pop''n'!$A$2:$JF$59,#REF!,FALSE)</f>
        <v>#REF!</v>
      </c>
      <c r="DZ102" s="116" t="e">
        <f>VLOOKUP($A102,'[2]~Detailed Pop''n'!$A$2:$JF$59,#REF!,FALSE)</f>
        <v>#REF!</v>
      </c>
      <c r="EA102" s="116" t="e">
        <f>VLOOKUP($A102,'[2]~Detailed Pop''n'!$A$2:$JF$59,#REF!,FALSE)</f>
        <v>#REF!</v>
      </c>
      <c r="EB102" s="116" t="e">
        <f>VLOOKUP($A102,'[2]~Detailed Pop''n'!$A$2:$JF$59,#REF!,FALSE)</f>
        <v>#REF!</v>
      </c>
      <c r="EC102" s="116" t="e">
        <f>VLOOKUP($A102,'[2]~Detailed Pop''n'!$A$2:$JF$59,#REF!,FALSE)</f>
        <v>#REF!</v>
      </c>
      <c r="ED102" s="116" t="e">
        <f>VLOOKUP($A102,'[2]~Detailed Pop''n'!$A$2:$JF$59,#REF!,FALSE)</f>
        <v>#REF!</v>
      </c>
      <c r="EE102" s="116" t="e">
        <f>VLOOKUP($A102,'[2]~Detailed Pop''n'!$A$2:$JF$59,#REF!,FALSE)</f>
        <v>#REF!</v>
      </c>
      <c r="EF102" s="116" t="e">
        <f>VLOOKUP($A102,'[2]~Detailed Pop''n'!$A$2:$JF$59,#REF!,FALSE)</f>
        <v>#REF!</v>
      </c>
      <c r="EG102" s="116" t="e">
        <f>VLOOKUP($A102,'[2]~Detailed Pop''n'!$A$2:$JF$59,#REF!,FALSE)</f>
        <v>#REF!</v>
      </c>
      <c r="EH102" s="116" t="e">
        <f>VLOOKUP($A102,'[2]~Detailed Pop''n'!$A$2:$JF$59,#REF!,FALSE)</f>
        <v>#REF!</v>
      </c>
      <c r="EI102" s="116" t="e">
        <f>VLOOKUP($A102,'[2]~Detailed Pop''n'!$A$2:$JF$59,#REF!,FALSE)</f>
        <v>#REF!</v>
      </c>
      <c r="EJ102" s="116" t="e">
        <f>VLOOKUP($A102,'[2]~Detailed Pop''n'!$A$2:$JF$59,#REF!,FALSE)</f>
        <v>#REF!</v>
      </c>
      <c r="EK102" s="116" t="e">
        <f>VLOOKUP($A102,'[2]~Detailed Pop''n'!$A$2:$JF$59,#REF!,FALSE)</f>
        <v>#REF!</v>
      </c>
      <c r="EL102" s="116" t="e">
        <f>VLOOKUP($A102,'[2]~Detailed Pop''n'!$A$2:$JF$59,#REF!,FALSE)</f>
        <v>#REF!</v>
      </c>
      <c r="EM102" s="116" t="e">
        <f>VLOOKUP($A102,'[2]~Detailed Pop''n'!$A$2:$JF$59,#REF!,FALSE)</f>
        <v>#REF!</v>
      </c>
      <c r="EN102" s="116" t="e">
        <f>VLOOKUP($A102,'[2]~Detailed Pop''n'!$A$2:$JF$59,#REF!,FALSE)</f>
        <v>#REF!</v>
      </c>
      <c r="EO102" s="116" t="e">
        <f>VLOOKUP($A102,'[2]~Detailed Pop''n'!$A$2:$JF$59,#REF!,FALSE)</f>
        <v>#REF!</v>
      </c>
      <c r="EP102" s="116" t="e">
        <f>VLOOKUP($A102,'[2]~Detailed Pop''n'!$A$2:$JF$59,#REF!,FALSE)</f>
        <v>#REF!</v>
      </c>
      <c r="EQ102" s="116" t="e">
        <f>VLOOKUP($A102,'[2]~Detailed Pop''n'!$A$2:$JF$59,#REF!,FALSE)</f>
        <v>#REF!</v>
      </c>
      <c r="ES102" s="116" t="e">
        <f>VLOOKUP($A102,'[2]~Detailed Pop''n'!$A$2:$JF$59,#REF!,FALSE)</f>
        <v>#REF!</v>
      </c>
      <c r="ET102" s="116" t="e">
        <f>VLOOKUP($A102,'[2]~Detailed Pop''n'!$A$2:$JF$59,#REF!,FALSE)</f>
        <v>#REF!</v>
      </c>
      <c r="EU102" s="116" t="e">
        <f>VLOOKUP($A102,'[2]~Detailed Pop''n'!$A$2:$JF$59,#REF!,FALSE)</f>
        <v>#REF!</v>
      </c>
      <c r="EV102" s="116" t="e">
        <f>VLOOKUP($A102,'[2]~Detailed Pop''n'!$A$2:$JF$59,#REF!,FALSE)</f>
        <v>#REF!</v>
      </c>
      <c r="EW102" s="116" t="e">
        <f>VLOOKUP($A102,'[2]~Detailed Pop''n'!$A$2:$JF$59,#REF!,FALSE)</f>
        <v>#REF!</v>
      </c>
      <c r="EX102" s="116" t="e">
        <f>VLOOKUP($A102,'[2]~Detailed Pop''n'!$A$2:$JF$59,#REF!,FALSE)</f>
        <v>#REF!</v>
      </c>
      <c r="EY102" s="116" t="e">
        <f>VLOOKUP($A102,'[2]~Detailed Pop''n'!$A$2:$JF$59,#REF!,FALSE)</f>
        <v>#REF!</v>
      </c>
      <c r="EZ102" s="116" t="e">
        <f>VLOOKUP($A102,'[2]~Detailed Pop''n'!$A$2:$JF$59,#REF!,FALSE)</f>
        <v>#REF!</v>
      </c>
      <c r="FA102" s="116" t="e">
        <f>VLOOKUP($A102,'[2]~Detailed Pop''n'!$A$2:$JF$59,#REF!,FALSE)</f>
        <v>#REF!</v>
      </c>
      <c r="FB102" s="116" t="e">
        <f>VLOOKUP($A102,'[2]~Detailed Pop''n'!$A$2:$JF$59,#REF!,FALSE)</f>
        <v>#REF!</v>
      </c>
      <c r="FC102" s="116" t="e">
        <f>VLOOKUP($A102,'[2]~Detailed Pop''n'!$A$2:$JF$59,#REF!,FALSE)</f>
        <v>#REF!</v>
      </c>
      <c r="FD102" s="116" t="e">
        <f>VLOOKUP($A102,'[2]~Detailed Pop''n'!$A$2:$JF$59,#REF!,FALSE)</f>
        <v>#REF!</v>
      </c>
      <c r="FE102" s="116" t="e">
        <f>VLOOKUP($A102,'[2]~Detailed Pop''n'!$A$2:$JF$59,#REF!,FALSE)</f>
        <v>#REF!</v>
      </c>
      <c r="FF102" s="116" t="e">
        <f>VLOOKUP($A102,'[2]~Detailed Pop''n'!$A$2:$JF$59,#REF!,FALSE)</f>
        <v>#REF!</v>
      </c>
      <c r="FG102" s="116" t="e">
        <f>VLOOKUP($A102,'[2]~Detailed Pop''n'!$A$2:$JF$59,#REF!,FALSE)</f>
        <v>#REF!</v>
      </c>
      <c r="FH102" s="116" t="e">
        <f>VLOOKUP($A102,'[2]~Detailed Pop''n'!$A$2:$JF$59,#REF!,FALSE)</f>
        <v>#REF!</v>
      </c>
      <c r="FI102" s="116" t="e">
        <f>VLOOKUP($A102,'[2]~Detailed Pop''n'!$A$2:$JF$59,#REF!,FALSE)</f>
        <v>#REF!</v>
      </c>
      <c r="FJ102" s="116" t="e">
        <f>VLOOKUP($A102,'[2]~Detailed Pop''n'!$A$2:$JF$59,#REF!,FALSE)</f>
        <v>#REF!</v>
      </c>
      <c r="FK102" s="116" t="e">
        <f>VLOOKUP($A102,'[2]~Detailed Pop''n'!$A$2:$JF$59,#REF!,FALSE)</f>
        <v>#REF!</v>
      </c>
      <c r="FL102" s="116" t="e">
        <f>VLOOKUP($A102,'[2]~Detailed Pop''n'!$A$2:$JF$59,#REF!,FALSE)</f>
        <v>#REF!</v>
      </c>
      <c r="FM102" s="116" t="e">
        <f>VLOOKUP($A102,'[2]~Detailed Pop''n'!$A$2:$JF$59,#REF!,FALSE)</f>
        <v>#REF!</v>
      </c>
      <c r="FN102" s="116" t="e">
        <f>VLOOKUP($A102,'[2]~Detailed Pop''n'!$A$2:$JF$59,#REF!,FALSE)</f>
        <v>#REF!</v>
      </c>
      <c r="FO102" s="116" t="e">
        <f>VLOOKUP($A102,'[2]~Detailed Pop''n'!$A$2:$JF$59,#REF!,FALSE)</f>
        <v>#REF!</v>
      </c>
      <c r="FP102" s="116" t="e">
        <f>VLOOKUP($A102,'[2]~Detailed Pop''n'!$A$2:$JF$59,#REF!,FALSE)</f>
        <v>#REF!</v>
      </c>
      <c r="FQ102" s="116" t="e">
        <f>VLOOKUP($A102,'[2]~Detailed Pop''n'!$A$2:$JF$59,#REF!,FALSE)</f>
        <v>#REF!</v>
      </c>
      <c r="FR102" s="116" t="e">
        <f>VLOOKUP($A102,'[2]~Detailed Pop''n'!$A$2:$JF$59,#REF!,FALSE)</f>
        <v>#REF!</v>
      </c>
      <c r="FS102" s="116" t="e">
        <f>VLOOKUP($A102,'[2]~Detailed Pop''n'!$A$2:$JF$59,#REF!,FALSE)</f>
        <v>#REF!</v>
      </c>
      <c r="FT102" s="116" t="e">
        <f>VLOOKUP($A102,'[2]~Detailed Pop''n'!$A$2:$JF$59,#REF!,FALSE)</f>
        <v>#REF!</v>
      </c>
      <c r="FU102" s="116" t="e">
        <f>VLOOKUP($A102,'[2]~Detailed Pop''n'!$A$2:$JF$59,#REF!,FALSE)</f>
        <v>#REF!</v>
      </c>
      <c r="FV102" s="116" t="e">
        <f>VLOOKUP($A102,'[2]~Detailed Pop''n'!$A$2:$JF$59,#REF!,FALSE)</f>
        <v>#REF!</v>
      </c>
      <c r="FW102" s="116" t="e">
        <f>VLOOKUP($A102,'[2]~Detailed Pop''n'!$A$2:$JF$59,#REF!,FALSE)</f>
        <v>#REF!</v>
      </c>
      <c r="FX102" s="116" t="e">
        <f>VLOOKUP($A102,'[2]~Detailed Pop''n'!$A$2:$JF$59,#REF!,FALSE)</f>
        <v>#REF!</v>
      </c>
      <c r="FY102" s="116" t="e">
        <f>VLOOKUP($A102,'[2]~Detailed Pop''n'!$A$2:$JF$59,#REF!,FALSE)</f>
        <v>#REF!</v>
      </c>
      <c r="FZ102" s="116" t="e">
        <f>VLOOKUP($A102,'[2]~Detailed Pop''n'!$A$2:$JF$59,#REF!,FALSE)</f>
        <v>#REF!</v>
      </c>
      <c r="GA102" s="116" t="e">
        <f>VLOOKUP($A102,'[2]~Detailed Pop''n'!$A$2:$JF$59,#REF!,FALSE)</f>
        <v>#REF!</v>
      </c>
      <c r="GB102" s="116" t="e">
        <f>VLOOKUP($A102,'[2]~Detailed Pop''n'!$A$2:$JF$59,#REF!,FALSE)</f>
        <v>#REF!</v>
      </c>
      <c r="GC102" s="116" t="e">
        <f>VLOOKUP($A102,'[2]~Detailed Pop''n'!$A$2:$JF$59,#REF!,FALSE)</f>
        <v>#REF!</v>
      </c>
      <c r="GD102" s="116" t="e">
        <f>VLOOKUP($A102,'[2]~Detailed Pop''n'!$A$2:$JF$59,#REF!,FALSE)</f>
        <v>#REF!</v>
      </c>
      <c r="GE102" s="116" t="e">
        <f>VLOOKUP($A102,'[2]~Detailed Pop''n'!$A$2:$JF$59,#REF!,FALSE)</f>
        <v>#REF!</v>
      </c>
      <c r="GF102" s="116" t="e">
        <f>VLOOKUP($A102,'[2]~Detailed Pop''n'!$A$2:$JF$59,#REF!,FALSE)</f>
        <v>#REF!</v>
      </c>
      <c r="GG102" s="116" t="e">
        <f>VLOOKUP($A102,'[2]~Detailed Pop''n'!$A$2:$JF$59,#REF!,FALSE)</f>
        <v>#REF!</v>
      </c>
      <c r="GH102" s="116" t="e">
        <f>VLOOKUP($A102,'[2]~Detailed Pop''n'!$A$2:$JF$59,#REF!,FALSE)</f>
        <v>#REF!</v>
      </c>
      <c r="GI102" s="116" t="e">
        <f>VLOOKUP($A102,'[2]~Detailed Pop''n'!$A$2:$JF$59,#REF!,FALSE)</f>
        <v>#REF!</v>
      </c>
      <c r="GJ102" s="116" t="e">
        <f>VLOOKUP($A102,'[2]~Detailed Pop''n'!$A$2:$JF$59,#REF!,FALSE)</f>
        <v>#REF!</v>
      </c>
      <c r="GK102" s="116" t="e">
        <f>VLOOKUP($A102,'[2]~Detailed Pop''n'!$A$2:$JF$59,#REF!,FALSE)</f>
        <v>#REF!</v>
      </c>
      <c r="GL102" s="116" t="e">
        <f>VLOOKUP($A102,'[2]~Detailed Pop''n'!$A$2:$JF$59,#REF!,FALSE)</f>
        <v>#REF!</v>
      </c>
      <c r="GM102" s="116" t="e">
        <f>VLOOKUP($A102,'[2]~Detailed Pop''n'!$A$2:$JF$59,#REF!,FALSE)</f>
        <v>#REF!</v>
      </c>
      <c r="GN102" s="116" t="e">
        <f>VLOOKUP($A102,'[2]~Detailed Pop''n'!$A$2:$JF$59,#REF!,FALSE)</f>
        <v>#REF!</v>
      </c>
      <c r="GO102" s="116" t="e">
        <f>VLOOKUP($A102,'[2]~Detailed Pop''n'!$A$2:$JF$59,#REF!,FALSE)</f>
        <v>#REF!</v>
      </c>
      <c r="GP102" s="116" t="e">
        <f>VLOOKUP($A102,'[2]~Detailed Pop''n'!$A$2:$JF$59,#REF!,FALSE)</f>
        <v>#REF!</v>
      </c>
      <c r="GQ102" s="116" t="e">
        <f>VLOOKUP($A102,'[2]~Detailed Pop''n'!$A$2:$JF$59,#REF!,FALSE)</f>
        <v>#REF!</v>
      </c>
      <c r="GR102" s="116" t="e">
        <f>VLOOKUP($A102,'[2]~Detailed Pop''n'!$A$2:$JF$59,#REF!,FALSE)</f>
        <v>#REF!</v>
      </c>
      <c r="GS102" s="116" t="e">
        <f>VLOOKUP($A102,'[2]~Detailed Pop''n'!$A$2:$JF$59,#REF!,FALSE)</f>
        <v>#REF!</v>
      </c>
      <c r="GT102" s="116" t="e">
        <f>VLOOKUP($A102,'[2]~Detailed Pop''n'!$A$2:$JF$59,#REF!,FALSE)</f>
        <v>#REF!</v>
      </c>
      <c r="GU102" s="116" t="e">
        <f>VLOOKUP($A102,'[2]~Detailed Pop''n'!$A$2:$JF$59,#REF!,FALSE)</f>
        <v>#REF!</v>
      </c>
      <c r="GV102" s="116" t="e">
        <f>VLOOKUP($A102,'[2]~Detailed Pop''n'!$A$2:$JF$59,#REF!,FALSE)</f>
        <v>#REF!</v>
      </c>
      <c r="GW102" s="116" t="e">
        <f>VLOOKUP($A102,'[2]~Detailed Pop''n'!$A$2:$JF$59,#REF!,FALSE)</f>
        <v>#REF!</v>
      </c>
      <c r="GX102" s="116" t="e">
        <f>VLOOKUP($A102,'[2]~Detailed Pop''n'!$A$2:$JF$59,#REF!,FALSE)</f>
        <v>#REF!</v>
      </c>
      <c r="GY102" s="116" t="e">
        <f>VLOOKUP($A102,'[2]~Detailed Pop''n'!$A$2:$JF$59,#REF!,FALSE)</f>
        <v>#REF!</v>
      </c>
      <c r="GZ102" s="116" t="e">
        <f>VLOOKUP($A102,'[2]~Detailed Pop''n'!$A$2:$JF$59,#REF!,FALSE)</f>
        <v>#REF!</v>
      </c>
      <c r="HA102" s="116" t="e">
        <f>VLOOKUP($A102,'[2]~Detailed Pop''n'!$A$2:$JF$59,#REF!,FALSE)</f>
        <v>#REF!</v>
      </c>
      <c r="HB102" s="116" t="e">
        <f>VLOOKUP($A102,'[2]~Detailed Pop''n'!$A$2:$JF$59,#REF!,FALSE)</f>
        <v>#REF!</v>
      </c>
      <c r="HC102" s="116" t="e">
        <f>VLOOKUP($A102,'[2]~Detailed Pop''n'!$A$2:$JF$59,#REF!,FALSE)</f>
        <v>#REF!</v>
      </c>
      <c r="HD102" s="116" t="e">
        <f>VLOOKUP($A102,'[2]~Detailed Pop''n'!$A$2:$JF$59,#REF!,FALSE)</f>
        <v>#REF!</v>
      </c>
      <c r="HE102" s="116" t="e">
        <f>VLOOKUP($A102,'[2]~Detailed Pop''n'!$A$2:$JF$59,#REF!,FALSE)</f>
        <v>#REF!</v>
      </c>
      <c r="HF102" s="116" t="e">
        <f>VLOOKUP($A102,'[2]~Detailed Pop''n'!$A$2:$JF$59,#REF!,FALSE)</f>
        <v>#REF!</v>
      </c>
      <c r="HG102" s="116" t="e">
        <f>VLOOKUP($A102,'[2]~Detailed Pop''n'!$A$2:$JF$59,#REF!,FALSE)</f>
        <v>#REF!</v>
      </c>
      <c r="HH102" s="116" t="e">
        <f>VLOOKUP($A102,'[2]~Detailed Pop''n'!$A$2:$JF$59,#REF!,FALSE)</f>
        <v>#REF!</v>
      </c>
      <c r="HI102" s="116" t="e">
        <f>VLOOKUP($A102,'[2]~Detailed Pop''n'!$A$2:$JF$59,#REF!,FALSE)</f>
        <v>#REF!</v>
      </c>
      <c r="HJ102" s="116" t="e">
        <f>VLOOKUP($A102,'[2]~Detailed Pop''n'!$A$2:$JF$59,#REF!,FALSE)</f>
        <v>#REF!</v>
      </c>
      <c r="HK102" s="116" t="e">
        <f>VLOOKUP($A102,'[2]~Detailed Pop''n'!$A$2:$JF$59,#REF!,FALSE)</f>
        <v>#REF!</v>
      </c>
      <c r="HL102" s="116" t="e">
        <f>VLOOKUP($A102,'[2]~Detailed Pop''n'!$A$2:$JF$59,#REF!,FALSE)</f>
        <v>#REF!</v>
      </c>
      <c r="HM102" s="116" t="e">
        <f>VLOOKUP($A102,'[2]~Detailed Pop''n'!$A$2:$JF$59,#REF!,FALSE)</f>
        <v>#REF!</v>
      </c>
      <c r="HN102" s="116" t="e">
        <f>VLOOKUP($A102,'[2]~Detailed Pop''n'!$A$2:$JF$59,#REF!,FALSE)</f>
        <v>#REF!</v>
      </c>
      <c r="HO102" s="116" t="e">
        <f>VLOOKUP($A102,'[2]~Detailed Pop''n'!$A$2:$JF$59,#REF!,FALSE)</f>
        <v>#REF!</v>
      </c>
      <c r="HP102" s="116" t="e">
        <f>VLOOKUP($A102,'[2]~Detailed Pop''n'!$A$2:$JF$59,#REF!,FALSE)</f>
        <v>#REF!</v>
      </c>
      <c r="HQ102" s="116" t="e">
        <f>VLOOKUP($A102,'[2]~Detailed Pop''n'!$A$2:$JF$59,#REF!,FALSE)</f>
        <v>#REF!</v>
      </c>
      <c r="HR102" s="116" t="e">
        <f>VLOOKUP($A102,'[2]~Detailed Pop''n'!$A$2:$JF$59,#REF!,FALSE)</f>
        <v>#REF!</v>
      </c>
      <c r="HS102" s="116" t="e">
        <f>VLOOKUP($A102,'[2]~Detailed Pop''n'!$A$2:$JF$59,#REF!,FALSE)</f>
        <v>#REF!</v>
      </c>
      <c r="HT102" s="116" t="e">
        <f>VLOOKUP($A102,'[2]~Detailed Pop''n'!$A$2:$JF$59,#REF!,FALSE)</f>
        <v>#REF!</v>
      </c>
      <c r="HU102" s="116" t="e">
        <f>VLOOKUP($A102,'[2]~Detailed Pop''n'!$A$2:$JF$59,#REF!,FALSE)</f>
        <v>#REF!</v>
      </c>
      <c r="HV102" s="116" t="e">
        <f>VLOOKUP($A102,'[2]~Detailed Pop''n'!$A$2:$JF$59,#REF!,FALSE)</f>
        <v>#REF!</v>
      </c>
      <c r="HW102" s="116" t="e">
        <f>VLOOKUP($A102,'[2]~Detailed Pop''n'!$A$2:$JF$59,#REF!,FALSE)</f>
        <v>#REF!</v>
      </c>
      <c r="HX102" s="116" t="e">
        <f>VLOOKUP($A102,'[2]~Detailed Pop''n'!$A$2:$JF$59,#REF!,FALSE)</f>
        <v>#REF!</v>
      </c>
      <c r="HY102" s="116" t="e">
        <f>VLOOKUP($A102,'[2]~Detailed Pop''n'!$A$2:$JF$59,#REF!,FALSE)</f>
        <v>#REF!</v>
      </c>
      <c r="HZ102" s="116" t="e">
        <f>VLOOKUP($A102,'[2]~Detailed Pop''n'!$A$2:$JF$59,#REF!,FALSE)</f>
        <v>#REF!</v>
      </c>
      <c r="IA102" s="116" t="e">
        <f>VLOOKUP($A102,'[2]~Detailed Pop''n'!$A$2:$JF$59,#REF!,FALSE)</f>
        <v>#REF!</v>
      </c>
      <c r="IB102" s="116" t="e">
        <f>VLOOKUP($A102,'[2]~Detailed Pop''n'!$A$2:$JF$59,#REF!,FALSE)</f>
        <v>#REF!</v>
      </c>
      <c r="IC102" s="116" t="e">
        <f>VLOOKUP($A102,'[2]~Detailed Pop''n'!$A$2:$JF$59,#REF!,FALSE)</f>
        <v>#REF!</v>
      </c>
      <c r="ID102" s="116" t="e">
        <f>VLOOKUP($A102,'[2]~Detailed Pop''n'!$A$2:$JF$59,#REF!,FALSE)</f>
        <v>#REF!</v>
      </c>
      <c r="IE102" s="116" t="e">
        <f>VLOOKUP($A102,'[2]~Detailed Pop''n'!$A$2:$JF$59,#REF!,FALSE)</f>
        <v>#REF!</v>
      </c>
      <c r="IF102" s="116" t="e">
        <f>VLOOKUP($A102,'[2]~Detailed Pop''n'!$A$2:$JF$59,#REF!,FALSE)</f>
        <v>#REF!</v>
      </c>
      <c r="IG102" s="116" t="e">
        <f>VLOOKUP($A102,'[2]~Detailed Pop''n'!$A$2:$JF$59,#REF!,FALSE)</f>
        <v>#REF!</v>
      </c>
      <c r="IH102" s="116" t="e">
        <f>VLOOKUP($A102,'[2]~Detailed Pop''n'!$A$2:$JF$59,#REF!,FALSE)</f>
        <v>#REF!</v>
      </c>
      <c r="II102" s="116" t="e">
        <f>VLOOKUP($A102,'[2]~Detailed Pop''n'!$A$2:$JF$59,#REF!,FALSE)</f>
        <v>#REF!</v>
      </c>
      <c r="IJ102" s="116" t="e">
        <f>VLOOKUP($A102,'[2]~Detailed Pop''n'!$A$2:$JF$59,#REF!,FALSE)</f>
        <v>#REF!</v>
      </c>
      <c r="IK102" s="116" t="e">
        <f>VLOOKUP($A102,'[2]~Detailed Pop''n'!$A$2:$JF$59,#REF!,FALSE)</f>
        <v>#REF!</v>
      </c>
      <c r="IL102" s="116" t="e">
        <f>VLOOKUP($A102,'[2]~Detailed Pop''n'!$A$2:$JF$59,#REF!,FALSE)</f>
        <v>#REF!</v>
      </c>
      <c r="IM102" s="116" t="e">
        <f>VLOOKUP($A102,'[2]~Detailed Pop''n'!$A$2:$JF$59,#REF!,FALSE)</f>
        <v>#REF!</v>
      </c>
      <c r="IN102" s="116" t="e">
        <f>VLOOKUP($A102,'[2]~Detailed Pop''n'!$A$2:$JF$59,#REF!,FALSE)</f>
        <v>#REF!</v>
      </c>
      <c r="IO102" s="116" t="e">
        <f>VLOOKUP($A102,'[2]~Detailed Pop''n'!$A$2:$JF$59,#REF!,FALSE)</f>
        <v>#REF!</v>
      </c>
      <c r="IP102" s="116" t="e">
        <f>VLOOKUP($A102,'[2]~Detailed Pop''n'!$A$2:$JF$59,#REF!,FALSE)</f>
        <v>#REF!</v>
      </c>
      <c r="IQ102" s="116" t="e">
        <f>VLOOKUP($A102,'[2]~Detailed Pop''n'!$A$2:$JF$59,#REF!,FALSE)</f>
        <v>#REF!</v>
      </c>
      <c r="IR102" s="116" t="e">
        <f>VLOOKUP($A102,'[2]~Detailed Pop''n'!$A$2:$JF$59,#REF!,FALSE)</f>
        <v>#REF!</v>
      </c>
      <c r="IS102" s="116" t="e">
        <f>VLOOKUP($A102,'[2]~Detailed Pop''n'!$A$2:$JF$59,#REF!,FALSE)</f>
        <v>#REF!</v>
      </c>
      <c r="IT102" s="116" t="e">
        <f>VLOOKUP($A102,'[2]~Detailed Pop''n'!$A$2:$JF$59,#REF!,FALSE)</f>
        <v>#REF!</v>
      </c>
      <c r="IU102" s="116" t="e">
        <f>VLOOKUP($A102,'[2]~Detailed Pop''n'!$A$2:$JF$59,#REF!,FALSE)</f>
        <v>#REF!</v>
      </c>
      <c r="IV102" s="116" t="e">
        <f>VLOOKUP($A102,'[2]~Detailed Pop''n'!$A$2:$JF$59,#REF!,FALSE)</f>
        <v>#REF!</v>
      </c>
      <c r="IW102" s="116" t="e">
        <f>VLOOKUP($A102,'[2]~Detailed Pop''n'!$A$2:$JF$59,#REF!,FALSE)</f>
        <v>#REF!</v>
      </c>
      <c r="IX102" s="116" t="e">
        <f>VLOOKUP($A102,'[2]~Detailed Pop''n'!$A$2:$JF$59,#REF!,FALSE)</f>
        <v>#REF!</v>
      </c>
      <c r="IY102" s="116" t="e">
        <f>VLOOKUP($A102,'[2]~Detailed Pop''n'!$A$2:$JF$59,#REF!,FALSE)</f>
        <v>#REF!</v>
      </c>
      <c r="IZ102" s="116" t="e">
        <f>VLOOKUP($A102,'[2]~Detailed Pop''n'!$A$2:$JF$59,#REF!,FALSE)</f>
        <v>#REF!</v>
      </c>
      <c r="JA102" s="116" t="e">
        <f>VLOOKUP($A102,'[2]~Detailed Pop''n'!$A$2:$JF$59,#REF!,FALSE)</f>
        <v>#REF!</v>
      </c>
      <c r="JB102" s="116" t="e">
        <f>VLOOKUP($A102,'[2]~Detailed Pop''n'!$A$2:$JF$59,#REF!,FALSE)</f>
        <v>#REF!</v>
      </c>
      <c r="JC102" s="116" t="e">
        <f>VLOOKUP($A102,'[2]~Detailed Pop''n'!$A$2:$JF$59,#REF!,FALSE)</f>
        <v>#REF!</v>
      </c>
      <c r="JD102" s="116" t="e">
        <f>VLOOKUP($A102,'[2]~Detailed Pop''n'!$A$2:$JF$59,#REF!,FALSE)</f>
        <v>#REF!</v>
      </c>
      <c r="JE102" s="116" t="e">
        <f>VLOOKUP($A102,'[2]~Detailed Pop''n'!$A$2:$JF$59,#REF!,FALSE)</f>
        <v>#REF!</v>
      </c>
      <c r="JF102" s="116" t="e">
        <f>VLOOKUP($A102,'[2]~Detailed Pop''n'!$A$2:$JF$59,#REF!,FALSE)</f>
        <v>#REF!</v>
      </c>
      <c r="JG102" s="116" t="e">
        <f>VLOOKUP($A102,'[2]~Detailed Pop''n'!$A$2:$JF$59,#REF!,FALSE)</f>
        <v>#REF!</v>
      </c>
      <c r="JH102" s="116" t="e">
        <f>VLOOKUP($A102,'[2]~Detailed Pop''n'!$A$2:$JF$59,#REF!,FALSE)</f>
        <v>#REF!</v>
      </c>
      <c r="JI102" s="116" t="e">
        <f>VLOOKUP($A102,'[2]~Detailed Pop''n'!$A$2:$JF$59,#REF!,FALSE)</f>
        <v>#REF!</v>
      </c>
      <c r="JJ102" s="116" t="e">
        <f>VLOOKUP($A102,'[2]~Detailed Pop''n'!$A$2:$JF$59,#REF!,FALSE)</f>
        <v>#REF!</v>
      </c>
      <c r="JK102" s="116" t="e">
        <f>VLOOKUP($A102,'[2]~Detailed Pop''n'!$A$2:$JF$59,#REF!,FALSE)</f>
        <v>#REF!</v>
      </c>
      <c r="JL102" s="116" t="e">
        <f>VLOOKUP($A102,'[2]~Detailed Pop''n'!$A$2:$JF$59,#REF!,FALSE)</f>
        <v>#REF!</v>
      </c>
      <c r="JM102" s="116" t="e">
        <f>VLOOKUP($A102,'[2]~Detailed Pop''n'!$A$2:$JF$59,#REF!,FALSE)</f>
        <v>#REF!</v>
      </c>
      <c r="JN102" s="116" t="e">
        <f>VLOOKUP($A102,'[2]~Detailed Pop''n'!$A$2:$JF$59,#REF!,FALSE)</f>
        <v>#REF!</v>
      </c>
      <c r="JO102" s="116" t="e">
        <f>VLOOKUP($A102,'[2]~Detailed Pop''n'!$A$2:$JF$59,#REF!,FALSE)</f>
        <v>#REF!</v>
      </c>
      <c r="JP102" s="116" t="e">
        <f>VLOOKUP($A102,'[2]~Detailed Pop''n'!$A$2:$JF$59,#REF!,FALSE)</f>
        <v>#REF!</v>
      </c>
      <c r="JQ102" s="116" t="e">
        <f>VLOOKUP($A102,'[2]~Detailed Pop''n'!$A$2:$JF$59,#REF!,FALSE)</f>
        <v>#REF!</v>
      </c>
      <c r="JR102" s="116" t="e">
        <f>VLOOKUP($A102,'[2]~Detailed Pop''n'!$A$2:$JF$59,#REF!,FALSE)</f>
        <v>#REF!</v>
      </c>
      <c r="JS102" s="116" t="e">
        <f>VLOOKUP($A102,'[2]~Detailed Pop''n'!$A$2:$JF$59,#REF!,FALSE)</f>
        <v>#REF!</v>
      </c>
      <c r="JT102" s="116" t="e">
        <f>VLOOKUP($A102,'[2]~Detailed Pop''n'!$A$2:$JF$59,#REF!,FALSE)</f>
        <v>#REF!</v>
      </c>
    </row>
    <row r="103" spans="1:280">
      <c r="A103" s="116">
        <v>5901802</v>
      </c>
      <c r="B103" s="116" t="s">
        <v>373</v>
      </c>
      <c r="C103" s="116" t="s">
        <v>348</v>
      </c>
      <c r="H103" s="116" t="e">
        <f>VLOOKUP($A103,'[2]~Detailed Pop''n'!$A$2:$JF$59,#REF!,FALSE)</f>
        <v>#REF!</v>
      </c>
      <c r="I103" s="116" t="e">
        <f>VLOOKUP($A103,'[2]~Detailed Pop''n'!$A$2:$JF$59,#REF!,FALSE)</f>
        <v>#REF!</v>
      </c>
      <c r="J103" s="213" t="e">
        <f>VLOOKUP($A103,'[2]~Detailed Pop''n'!$A$2:$JF$59,#REF!,FALSE)</f>
        <v>#REF!</v>
      </c>
      <c r="K103" s="213" t="e">
        <f>VLOOKUP($A103,'[2]~Detailed Pop''n'!$A$2:$JF$59,#REF!,FALSE)</f>
        <v>#REF!</v>
      </c>
      <c r="L103" s="213" t="e">
        <f>VLOOKUP($A103,'[2]~Detailed Pop''n'!$A$2:$JF$59,#REF!,FALSE)</f>
        <v>#REF!</v>
      </c>
      <c r="M103" s="213" t="e">
        <f>VLOOKUP($A103,'[2]~Detailed Pop''n'!$A$2:$JF$59,#REF!,FALSE)</f>
        <v>#REF!</v>
      </c>
      <c r="N103" s="213" t="e">
        <f>VLOOKUP($A103,'[2]~Detailed Pop''n'!$A$2:$JF$59,#REF!,FALSE)</f>
        <v>#REF!</v>
      </c>
      <c r="O103" s="213" t="e">
        <f>VLOOKUP($A103,'[2]~Detailed Pop''n'!$A$2:$JF$59,#REF!,FALSE)</f>
        <v>#REF!</v>
      </c>
      <c r="P103" s="222" t="e">
        <f>VLOOKUP($A103,'[2]~Detailed Pop''n'!$A$2:$JF$59,#REF!,FALSE)</f>
        <v>#REF!</v>
      </c>
      <c r="Q103" s="222" t="e">
        <f>VLOOKUP($A103,'[2]~Detailed Pop''n'!$A$2:$JF$59,#REF!,FALSE)</f>
        <v>#REF!</v>
      </c>
      <c r="R103" s="222" t="e">
        <f>VLOOKUP($A103,'[2]~Detailed Pop''n'!$A$2:$JF$59,#REF!,FALSE)</f>
        <v>#REF!</v>
      </c>
      <c r="S103" s="222" t="e">
        <f>VLOOKUP($A103,'[2]~Detailed Pop''n'!$A$2:$JF$59,#REF!,FALSE)</f>
        <v>#REF!</v>
      </c>
      <c r="T103" s="222" t="e">
        <f>VLOOKUP($A103,'[2]~Detailed Pop''n'!$A$2:$JF$59,#REF!,FALSE)</f>
        <v>#REF!</v>
      </c>
      <c r="U103" s="222" t="e">
        <f>VLOOKUP($A103,'[2]~Detailed Pop''n'!$A$2:$JF$59,#REF!,FALSE)</f>
        <v>#REF!</v>
      </c>
      <c r="V103" s="222" t="e">
        <f>VLOOKUP($A103,'[2]~Detailed Pop''n'!$A$2:$JF$59,#REF!,FALSE)</f>
        <v>#REF!</v>
      </c>
      <c r="W103" s="222" t="e">
        <f>VLOOKUP($A103,'[2]~Detailed Pop''n'!$A$2:$JF$59,#REF!,FALSE)</f>
        <v>#REF!</v>
      </c>
      <c r="X103" s="222" t="e">
        <f>VLOOKUP($A103,'[2]~Detailed Pop''n'!$A$2:$JF$59,#REF!,FALSE)</f>
        <v>#REF!</v>
      </c>
      <c r="Y103" s="222" t="e">
        <f>VLOOKUP($A103,'[2]~Detailed Pop''n'!$A$2:$JF$59,#REF!,FALSE)</f>
        <v>#REF!</v>
      </c>
      <c r="Z103" s="222" t="e">
        <f>VLOOKUP($A103,'[2]~Detailed Pop''n'!$A$2:$JF$59,#REF!,FALSE)</f>
        <v>#REF!</v>
      </c>
      <c r="AA103" s="222" t="e">
        <f>VLOOKUP($A103,'[2]~Detailed Pop''n'!$A$2:$JF$59,#REF!,FALSE)</f>
        <v>#REF!</v>
      </c>
      <c r="AB103" s="222" t="e">
        <f>VLOOKUP($A103,'[2]~Detailed Pop''n'!$A$2:$JF$59,#REF!,FALSE)</f>
        <v>#REF!</v>
      </c>
      <c r="AC103" s="222" t="e">
        <f>VLOOKUP($A103,'[2]~Detailed Pop''n'!$A$2:$JF$59,#REF!,FALSE)</f>
        <v>#REF!</v>
      </c>
      <c r="AD103" s="222" t="e">
        <f>VLOOKUP($A103,'[2]~Detailed Pop''n'!$A$2:$JF$59,#REF!,FALSE)</f>
        <v>#REF!</v>
      </c>
      <c r="AE103" s="222" t="e">
        <f>VLOOKUP($A103,'[2]~Detailed Pop''n'!$A$2:$JF$59,#REF!,FALSE)</f>
        <v>#REF!</v>
      </c>
      <c r="AF103" s="222" t="e">
        <f>VLOOKUP($A103,'[2]~Detailed Pop''n'!$A$2:$JF$59,#REF!,FALSE)</f>
        <v>#REF!</v>
      </c>
      <c r="AG103" s="222" t="e">
        <f>VLOOKUP($A103,'[2]~Detailed Pop''n'!$A$2:$JF$59,#REF!,FALSE)</f>
        <v>#REF!</v>
      </c>
      <c r="AH103" s="222" t="e">
        <f>VLOOKUP($A103,'[2]~Detailed Pop''n'!$A$2:$JF$59,#REF!,FALSE)</f>
        <v>#REF!</v>
      </c>
      <c r="AI103" s="222" t="e">
        <f>VLOOKUP($A103,'[2]~Detailed Pop''n'!$A$2:$JF$59,#REF!,FALSE)</f>
        <v>#REF!</v>
      </c>
      <c r="AJ103" s="231" t="e">
        <f>VLOOKUP($A103,'[2]~Detailed Pop''n'!$A$2:$JF$59,#REF!,FALSE)</f>
        <v>#REF!</v>
      </c>
      <c r="AK103" s="231" t="e">
        <f>VLOOKUP($A103,'[2]~Detailed Pop''n'!$A$2:$JF$59,#REF!,FALSE)</f>
        <v>#REF!</v>
      </c>
      <c r="AL103" s="231" t="e">
        <f>VLOOKUP($A103,'[2]~Detailed Pop''n'!$A$2:$JF$59,#REF!,FALSE)</f>
        <v>#REF!</v>
      </c>
      <c r="AM103" s="231" t="e">
        <f>VLOOKUP($A103,'[2]~Detailed Pop''n'!$A$2:$JF$59,#REF!,FALSE)</f>
        <v>#REF!</v>
      </c>
      <c r="AN103" s="231" t="e">
        <f>VLOOKUP($A103,'[2]~Detailed Pop''n'!$A$2:$JF$59,#REF!,FALSE)</f>
        <v>#REF!</v>
      </c>
      <c r="AO103" s="231" t="e">
        <f>VLOOKUP($A103,'[2]~Detailed Pop''n'!$A$2:$JF$59,#REF!,FALSE)</f>
        <v>#REF!</v>
      </c>
      <c r="AP103" s="231" t="e">
        <f>VLOOKUP($A103,'[2]~Detailed Pop''n'!$A$2:$JF$59,#REF!,FALSE)</f>
        <v>#REF!</v>
      </c>
      <c r="AQ103" s="231" t="e">
        <f>VLOOKUP($A103,'[2]~Detailed Pop''n'!$A$2:$JF$59,#REF!,FALSE)</f>
        <v>#REF!</v>
      </c>
      <c r="AR103" s="231" t="e">
        <f>VLOOKUP($A103,'[2]~Detailed Pop''n'!$A$2:$JF$59,#REF!,FALSE)</f>
        <v>#REF!</v>
      </c>
      <c r="AS103" s="231" t="e">
        <f>VLOOKUP($A103,'[2]~Detailed Pop''n'!$A$2:$JF$59,#REF!,FALSE)</f>
        <v>#REF!</v>
      </c>
      <c r="AT103" s="231" t="e">
        <f>VLOOKUP($A103,'[2]~Detailed Pop''n'!$A$2:$JF$59,#REF!,FALSE)</f>
        <v>#REF!</v>
      </c>
      <c r="AU103" s="231" t="e">
        <f>VLOOKUP($A103,'[2]~Detailed Pop''n'!$A$2:$JF$59,#REF!,FALSE)</f>
        <v>#REF!</v>
      </c>
      <c r="AV103" s="116" t="e">
        <f>VLOOKUP($A103,'[2]~Detailed Pop''n'!$A$2:$JF$59,#REF!,FALSE)</f>
        <v>#REF!</v>
      </c>
      <c r="AW103" s="116" t="e">
        <f>VLOOKUP($A103,'[2]~Detailed Pop''n'!$A$2:$JF$59,#REF!,FALSE)</f>
        <v>#REF!</v>
      </c>
      <c r="AX103" s="116" t="e">
        <f>VLOOKUP($A103,'[2]~Detailed Pop''n'!$A$2:$JF$59,#REF!,FALSE)</f>
        <v>#REF!</v>
      </c>
      <c r="AY103" s="116" t="e">
        <f>VLOOKUP($A103,'[2]~Detailed Pop''n'!$A$2:$JF$59,#REF!,FALSE)</f>
        <v>#REF!</v>
      </c>
      <c r="AZ103" s="116" t="e">
        <f>VLOOKUP($A103,'[2]~Detailed Pop''n'!$A$2:$JF$59,#REF!,FALSE)</f>
        <v>#REF!</v>
      </c>
      <c r="BA103" s="116" t="e">
        <f>VLOOKUP($A103,'[2]~Detailed Pop''n'!$A$2:$JF$59,#REF!,FALSE)</f>
        <v>#REF!</v>
      </c>
      <c r="BB103" s="116" t="e">
        <f>VLOOKUP($A103,'[2]~Detailed Pop''n'!$A$2:$JF$59,#REF!,FALSE)</f>
        <v>#REF!</v>
      </c>
      <c r="BC103" s="116" t="e">
        <f>VLOOKUP($A103,'[2]~Detailed Pop''n'!$A$2:$JF$59,#REF!,FALSE)</f>
        <v>#REF!</v>
      </c>
      <c r="BD103" s="116" t="e">
        <f>VLOOKUP($A103,'[2]~Detailed Pop''n'!$A$2:$JF$59,#REF!,FALSE)</f>
        <v>#REF!</v>
      </c>
      <c r="BE103" s="116" t="e">
        <f>VLOOKUP($A103,'[2]~Detailed Pop''n'!$A$2:$JF$59,#REF!,FALSE)</f>
        <v>#REF!</v>
      </c>
      <c r="BF103" s="116" t="e">
        <f>VLOOKUP($A103,'[2]~Detailed Pop''n'!$A$2:$JF$59,#REF!,FALSE)</f>
        <v>#REF!</v>
      </c>
      <c r="BG103" s="116" t="e">
        <f>VLOOKUP($A103,'[2]~Detailed Pop''n'!$A$2:$JF$59,#REF!,FALSE)</f>
        <v>#REF!</v>
      </c>
      <c r="BH103" s="116" t="e">
        <f>VLOOKUP($A103,'[2]~Detailed Pop''n'!$A$2:$JF$59,#REF!,FALSE)</f>
        <v>#REF!</v>
      </c>
      <c r="BI103" s="116" t="e">
        <f>VLOOKUP($A103,'[2]~Detailed Pop''n'!$A$2:$JF$59,#REF!,FALSE)</f>
        <v>#REF!</v>
      </c>
      <c r="BJ103" s="116" t="e">
        <f>VLOOKUP($A103,'[2]~Detailed Pop''n'!$A$2:$JF$59,#REF!,FALSE)</f>
        <v>#REF!</v>
      </c>
      <c r="BK103" s="116" t="e">
        <f>VLOOKUP($A103,'[2]~Detailed Pop''n'!$A$2:$JF$59,#REF!,FALSE)</f>
        <v>#REF!</v>
      </c>
      <c r="BL103" s="116" t="e">
        <f>VLOOKUP($A103,'[2]~Detailed Pop''n'!$A$2:$JF$59,#REF!,FALSE)</f>
        <v>#REF!</v>
      </c>
      <c r="BM103" s="116" t="e">
        <f>VLOOKUP($A103,'[2]~Detailed Pop''n'!$A$2:$JF$59,#REF!,FALSE)</f>
        <v>#REF!</v>
      </c>
      <c r="BN103" s="116" t="e">
        <f>VLOOKUP($A103,'[2]~Detailed Pop''n'!$A$2:$JF$59,#REF!,FALSE)</f>
        <v>#REF!</v>
      </c>
      <c r="BO103" s="116" t="e">
        <f>VLOOKUP($A103,'[2]~Detailed Pop''n'!$A$2:$JF$59,#REF!,FALSE)</f>
        <v>#REF!</v>
      </c>
      <c r="BP103" s="116" t="e">
        <f>VLOOKUP($A103,'[2]~Detailed Pop''n'!$A$2:$JF$59,#REF!,FALSE)</f>
        <v>#REF!</v>
      </c>
      <c r="BQ103" s="116" t="e">
        <f>VLOOKUP($A103,'[2]~Detailed Pop''n'!$A$2:$JF$59,#REF!,FALSE)</f>
        <v>#REF!</v>
      </c>
      <c r="BR103" s="116" t="e">
        <f>VLOOKUP($A103,'[2]~Detailed Pop''n'!$A$2:$JF$59,#REF!,FALSE)</f>
        <v>#REF!</v>
      </c>
      <c r="BS103" s="116" t="e">
        <f>VLOOKUP($A103,'[2]~Detailed Pop''n'!$A$2:$JF$59,#REF!,FALSE)</f>
        <v>#REF!</v>
      </c>
      <c r="BT103" s="116" t="e">
        <f>VLOOKUP($A103,'[2]~Detailed Pop''n'!$A$2:$JF$59,#REF!,FALSE)</f>
        <v>#REF!</v>
      </c>
      <c r="BU103" s="116" t="e">
        <f>VLOOKUP($A103,'[2]~Detailed Pop''n'!$A$2:$JF$59,#REF!,FALSE)</f>
        <v>#REF!</v>
      </c>
      <c r="CJ103" s="116" t="e">
        <f>VLOOKUP($A103,'[2]~Detailed Pop''n'!$A$2:$JF$59,#REF!,FALSE)</f>
        <v>#REF!</v>
      </c>
      <c r="CK103" s="116" t="e">
        <f>VLOOKUP($A103,'[2]~Detailed Pop''n'!$A$2:$JF$59,#REF!,FALSE)</f>
        <v>#REF!</v>
      </c>
      <c r="CL103" s="116" t="e">
        <f>VLOOKUP($A103,'[2]~Detailed Pop''n'!$A$2:$JF$59,#REF!,FALSE)</f>
        <v>#REF!</v>
      </c>
      <c r="CM103" s="116" t="e">
        <f>VLOOKUP($A103,'[2]~Detailed Pop''n'!$A$2:$JF$59,#REF!,FALSE)</f>
        <v>#REF!</v>
      </c>
      <c r="CN103" s="116" t="e">
        <f>VLOOKUP($A103,'[2]~Detailed Pop''n'!$A$2:$JF$59,#REF!,FALSE)</f>
        <v>#REF!</v>
      </c>
      <c r="CO103" s="116" t="e">
        <f>VLOOKUP($A103,'[2]~Detailed Pop''n'!$A$2:$JF$59,#REF!,FALSE)</f>
        <v>#REF!</v>
      </c>
      <c r="CP103" s="116" t="e">
        <f>VLOOKUP($A103,'[2]~Detailed Pop''n'!$A$2:$JF$59,#REF!,FALSE)</f>
        <v>#REF!</v>
      </c>
      <c r="CQ103" s="116" t="e">
        <f>VLOOKUP($A103,'[2]~Detailed Pop''n'!$A$2:$JF$59,#REF!,FALSE)</f>
        <v>#REF!</v>
      </c>
      <c r="CR103" s="116" t="e">
        <f>VLOOKUP($A103,'[2]~Detailed Pop''n'!$A$2:$JF$59,#REF!,FALSE)</f>
        <v>#REF!</v>
      </c>
      <c r="CS103" s="116" t="e">
        <f>VLOOKUP($A103,'[2]~Detailed Pop''n'!$A$2:$JF$59,#REF!,FALSE)</f>
        <v>#REF!</v>
      </c>
      <c r="CT103" s="116" t="e">
        <f>VLOOKUP($A103,'[2]~Detailed Pop''n'!$A$2:$JF$59,#REF!,FALSE)</f>
        <v>#REF!</v>
      </c>
      <c r="CU103" s="116" t="e">
        <f>VLOOKUP($A103,'[2]~Detailed Pop''n'!$A$2:$JF$59,#REF!,FALSE)</f>
        <v>#REF!</v>
      </c>
      <c r="CV103" s="116" t="e">
        <f>VLOOKUP($A103,'[2]~Detailed Pop''n'!$A$2:$JF$59,#REF!,FALSE)</f>
        <v>#REF!</v>
      </c>
      <c r="CW103" s="116" t="e">
        <f>VLOOKUP($A103,'[2]~Detailed Pop''n'!$A$2:$JF$59,#REF!,FALSE)</f>
        <v>#REF!</v>
      </c>
      <c r="CX103" s="116" t="e">
        <f>VLOOKUP($A103,'[2]~Detailed Pop''n'!$A$2:$JF$59,#REF!,FALSE)</f>
        <v>#REF!</v>
      </c>
      <c r="CY103" s="116" t="e">
        <f>VLOOKUP($A103,'[2]~Detailed Pop''n'!$A$2:$JF$59,#REF!,FALSE)</f>
        <v>#REF!</v>
      </c>
      <c r="CZ103" s="116" t="e">
        <f>VLOOKUP($A103,'[2]~Detailed Pop''n'!$A$2:$JF$59,#REF!,FALSE)</f>
        <v>#REF!</v>
      </c>
      <c r="DA103" s="116" t="e">
        <f>VLOOKUP($A103,'[2]~Detailed Pop''n'!$A$2:$JF$59,#REF!,FALSE)</f>
        <v>#REF!</v>
      </c>
      <c r="DB103" s="116" t="e">
        <f>VLOOKUP($A103,'[2]~Detailed Pop''n'!$A$2:$JF$59,#REF!,FALSE)</f>
        <v>#REF!</v>
      </c>
      <c r="DC103" s="116" t="e">
        <f>VLOOKUP($A103,'[2]~Detailed Pop''n'!$A$2:$JF$59,#REF!,FALSE)</f>
        <v>#REF!</v>
      </c>
      <c r="DD103" s="116" t="e">
        <f>VLOOKUP($A103,'[2]~Detailed Pop''n'!$A$2:$JF$59,#REF!,FALSE)</f>
        <v>#REF!</v>
      </c>
      <c r="DE103" s="116" t="e">
        <f>VLOOKUP($A103,'[2]~Detailed Pop''n'!$A$2:$JF$59,#REF!,FALSE)</f>
        <v>#REF!</v>
      </c>
      <c r="DF103" s="116" t="e">
        <f>VLOOKUP($A103,'[2]~Detailed Pop''n'!$A$2:$JF$59,#REF!,FALSE)</f>
        <v>#REF!</v>
      </c>
      <c r="DG103" s="116" t="e">
        <f>VLOOKUP($A103,'[2]~Detailed Pop''n'!$A$2:$JF$59,#REF!,FALSE)</f>
        <v>#REF!</v>
      </c>
      <c r="DH103" s="116" t="e">
        <f>VLOOKUP($A103,'[2]~Detailed Pop''n'!$A$2:$JF$59,#REF!,FALSE)</f>
        <v>#REF!</v>
      </c>
      <c r="DI103" s="116" t="e">
        <f>VLOOKUP($A103,'[2]~Detailed Pop''n'!$A$2:$JF$59,#REF!,FALSE)</f>
        <v>#REF!</v>
      </c>
      <c r="DJ103" s="116" t="e">
        <f>VLOOKUP($A103,'[2]~Detailed Pop''n'!$A$2:$JF$59,#REF!,FALSE)</f>
        <v>#REF!</v>
      </c>
      <c r="DK103" s="116" t="e">
        <f>VLOOKUP($A103,'[2]~Detailed Pop''n'!$A$2:$JF$59,#REF!,FALSE)</f>
        <v>#REF!</v>
      </c>
      <c r="DL103" s="116" t="e">
        <f>VLOOKUP($A103,'[2]~Detailed Pop''n'!$A$2:$JF$59,#REF!,FALSE)</f>
        <v>#REF!</v>
      </c>
      <c r="DM103" s="116" t="e">
        <f>VLOOKUP($A103,'[2]~Detailed Pop''n'!$A$2:$JF$59,#REF!,FALSE)</f>
        <v>#REF!</v>
      </c>
      <c r="DN103" s="116" t="e">
        <f>VLOOKUP($A103,'[2]~Detailed Pop''n'!$A$2:$JF$59,#REF!,FALSE)</f>
        <v>#REF!</v>
      </c>
      <c r="DO103" s="116" t="e">
        <f>VLOOKUP($A103,'[2]~Detailed Pop''n'!$A$2:$JF$59,#REF!,FALSE)</f>
        <v>#REF!</v>
      </c>
      <c r="DP103" s="116" t="e">
        <f>VLOOKUP($A103,'[2]~Detailed Pop''n'!$A$2:$JF$59,#REF!,FALSE)</f>
        <v>#REF!</v>
      </c>
      <c r="DQ103" s="116" t="e">
        <f>VLOOKUP($A103,'[2]~Detailed Pop''n'!$A$2:$JF$59,#REF!,FALSE)</f>
        <v>#REF!</v>
      </c>
      <c r="DR103" s="116" t="e">
        <f>VLOOKUP($A103,'[2]~Detailed Pop''n'!$A$2:$JF$59,#REF!,FALSE)</f>
        <v>#REF!</v>
      </c>
      <c r="DS103" s="116" t="e">
        <f>VLOOKUP($A103,'[2]~Detailed Pop''n'!$A$2:$JF$59,#REF!,FALSE)</f>
        <v>#REF!</v>
      </c>
      <c r="DT103" s="116" t="e">
        <f>VLOOKUP($A103,'[2]~Detailed Pop''n'!$A$2:$JF$59,#REF!,FALSE)</f>
        <v>#REF!</v>
      </c>
      <c r="DU103" s="116" t="e">
        <f>VLOOKUP($A103,'[2]~Detailed Pop''n'!$A$2:$JF$59,#REF!,FALSE)</f>
        <v>#REF!</v>
      </c>
      <c r="DV103" s="116" t="e">
        <f>VLOOKUP($A103,'[2]~Detailed Pop''n'!$A$2:$JF$59,#REF!,FALSE)</f>
        <v>#REF!</v>
      </c>
      <c r="DW103" s="116" t="e">
        <f>VLOOKUP($A103,'[2]~Detailed Pop''n'!$A$2:$JF$59,#REF!,FALSE)</f>
        <v>#REF!</v>
      </c>
      <c r="DX103" s="116" t="e">
        <f>VLOOKUP($A103,'[2]~Detailed Pop''n'!$A$2:$JF$59,#REF!,FALSE)</f>
        <v>#REF!</v>
      </c>
      <c r="DY103" s="116" t="e">
        <f>VLOOKUP($A103,'[2]~Detailed Pop''n'!$A$2:$JF$59,#REF!,FALSE)</f>
        <v>#REF!</v>
      </c>
      <c r="DZ103" s="116" t="e">
        <f>VLOOKUP($A103,'[2]~Detailed Pop''n'!$A$2:$JF$59,#REF!,FALSE)</f>
        <v>#REF!</v>
      </c>
      <c r="EA103" s="116" t="e">
        <f>VLOOKUP($A103,'[2]~Detailed Pop''n'!$A$2:$JF$59,#REF!,FALSE)</f>
        <v>#REF!</v>
      </c>
      <c r="EB103" s="116" t="e">
        <f>VLOOKUP($A103,'[2]~Detailed Pop''n'!$A$2:$JF$59,#REF!,FALSE)</f>
        <v>#REF!</v>
      </c>
      <c r="EC103" s="116" t="e">
        <f>VLOOKUP($A103,'[2]~Detailed Pop''n'!$A$2:$JF$59,#REF!,FALSE)</f>
        <v>#REF!</v>
      </c>
      <c r="ED103" s="116" t="e">
        <f>VLOOKUP($A103,'[2]~Detailed Pop''n'!$A$2:$JF$59,#REF!,FALSE)</f>
        <v>#REF!</v>
      </c>
      <c r="EE103" s="116" t="e">
        <f>VLOOKUP($A103,'[2]~Detailed Pop''n'!$A$2:$JF$59,#REF!,FALSE)</f>
        <v>#REF!</v>
      </c>
      <c r="EF103" s="116" t="e">
        <f>VLOOKUP($A103,'[2]~Detailed Pop''n'!$A$2:$JF$59,#REF!,FALSE)</f>
        <v>#REF!</v>
      </c>
      <c r="EG103" s="116" t="e">
        <f>VLOOKUP($A103,'[2]~Detailed Pop''n'!$A$2:$JF$59,#REF!,FALSE)</f>
        <v>#REF!</v>
      </c>
      <c r="EH103" s="116" t="e">
        <f>VLOOKUP($A103,'[2]~Detailed Pop''n'!$A$2:$JF$59,#REF!,FALSE)</f>
        <v>#REF!</v>
      </c>
      <c r="EI103" s="116" t="e">
        <f>VLOOKUP($A103,'[2]~Detailed Pop''n'!$A$2:$JF$59,#REF!,FALSE)</f>
        <v>#REF!</v>
      </c>
      <c r="EJ103" s="116" t="e">
        <f>VLOOKUP($A103,'[2]~Detailed Pop''n'!$A$2:$JF$59,#REF!,FALSE)</f>
        <v>#REF!</v>
      </c>
      <c r="EK103" s="116" t="e">
        <f>VLOOKUP($A103,'[2]~Detailed Pop''n'!$A$2:$JF$59,#REF!,FALSE)</f>
        <v>#REF!</v>
      </c>
      <c r="EL103" s="116" t="e">
        <f>VLOOKUP($A103,'[2]~Detailed Pop''n'!$A$2:$JF$59,#REF!,FALSE)</f>
        <v>#REF!</v>
      </c>
      <c r="EM103" s="116" t="e">
        <f>VLOOKUP($A103,'[2]~Detailed Pop''n'!$A$2:$JF$59,#REF!,FALSE)</f>
        <v>#REF!</v>
      </c>
      <c r="EN103" s="116" t="e">
        <f>VLOOKUP($A103,'[2]~Detailed Pop''n'!$A$2:$JF$59,#REF!,FALSE)</f>
        <v>#REF!</v>
      </c>
      <c r="EO103" s="116" t="e">
        <f>VLOOKUP($A103,'[2]~Detailed Pop''n'!$A$2:$JF$59,#REF!,FALSE)</f>
        <v>#REF!</v>
      </c>
      <c r="EP103" s="116" t="e">
        <f>VLOOKUP($A103,'[2]~Detailed Pop''n'!$A$2:$JF$59,#REF!,FALSE)</f>
        <v>#REF!</v>
      </c>
      <c r="EQ103" s="116" t="e">
        <f>VLOOKUP($A103,'[2]~Detailed Pop''n'!$A$2:$JF$59,#REF!,FALSE)</f>
        <v>#REF!</v>
      </c>
      <c r="ES103" s="116" t="e">
        <f>VLOOKUP($A103,'[2]~Detailed Pop''n'!$A$2:$JF$59,#REF!,FALSE)</f>
        <v>#REF!</v>
      </c>
      <c r="ET103" s="116" t="e">
        <f>VLOOKUP($A103,'[2]~Detailed Pop''n'!$A$2:$JF$59,#REF!,FALSE)</f>
        <v>#REF!</v>
      </c>
      <c r="EU103" s="116" t="e">
        <f>VLOOKUP($A103,'[2]~Detailed Pop''n'!$A$2:$JF$59,#REF!,FALSE)</f>
        <v>#REF!</v>
      </c>
      <c r="EV103" s="116" t="e">
        <f>VLOOKUP($A103,'[2]~Detailed Pop''n'!$A$2:$JF$59,#REF!,FALSE)</f>
        <v>#REF!</v>
      </c>
      <c r="EW103" s="116" t="e">
        <f>VLOOKUP($A103,'[2]~Detailed Pop''n'!$A$2:$JF$59,#REF!,FALSE)</f>
        <v>#REF!</v>
      </c>
      <c r="EX103" s="116" t="e">
        <f>VLOOKUP($A103,'[2]~Detailed Pop''n'!$A$2:$JF$59,#REF!,FALSE)</f>
        <v>#REF!</v>
      </c>
      <c r="EY103" s="116" t="e">
        <f>VLOOKUP($A103,'[2]~Detailed Pop''n'!$A$2:$JF$59,#REF!,FALSE)</f>
        <v>#REF!</v>
      </c>
      <c r="EZ103" s="116" t="e">
        <f>VLOOKUP($A103,'[2]~Detailed Pop''n'!$A$2:$JF$59,#REF!,FALSE)</f>
        <v>#REF!</v>
      </c>
      <c r="FA103" s="116" t="e">
        <f>VLOOKUP($A103,'[2]~Detailed Pop''n'!$A$2:$JF$59,#REF!,FALSE)</f>
        <v>#REF!</v>
      </c>
      <c r="FB103" s="116" t="e">
        <f>VLOOKUP($A103,'[2]~Detailed Pop''n'!$A$2:$JF$59,#REF!,FALSE)</f>
        <v>#REF!</v>
      </c>
      <c r="FC103" s="116" t="e">
        <f>VLOOKUP($A103,'[2]~Detailed Pop''n'!$A$2:$JF$59,#REF!,FALSE)</f>
        <v>#REF!</v>
      </c>
      <c r="FD103" s="116" t="e">
        <f>VLOOKUP($A103,'[2]~Detailed Pop''n'!$A$2:$JF$59,#REF!,FALSE)</f>
        <v>#REF!</v>
      </c>
      <c r="FE103" s="116" t="e">
        <f>VLOOKUP($A103,'[2]~Detailed Pop''n'!$A$2:$JF$59,#REF!,FALSE)</f>
        <v>#REF!</v>
      </c>
      <c r="FF103" s="116" t="e">
        <f>VLOOKUP($A103,'[2]~Detailed Pop''n'!$A$2:$JF$59,#REF!,FALSE)</f>
        <v>#REF!</v>
      </c>
      <c r="FG103" s="116" t="e">
        <f>VLOOKUP($A103,'[2]~Detailed Pop''n'!$A$2:$JF$59,#REF!,FALSE)</f>
        <v>#REF!</v>
      </c>
      <c r="FH103" s="116" t="e">
        <f>VLOOKUP($A103,'[2]~Detailed Pop''n'!$A$2:$JF$59,#REF!,FALSE)</f>
        <v>#REF!</v>
      </c>
      <c r="FI103" s="116" t="e">
        <f>VLOOKUP($A103,'[2]~Detailed Pop''n'!$A$2:$JF$59,#REF!,FALSE)</f>
        <v>#REF!</v>
      </c>
      <c r="FJ103" s="116" t="e">
        <f>VLOOKUP($A103,'[2]~Detailed Pop''n'!$A$2:$JF$59,#REF!,FALSE)</f>
        <v>#REF!</v>
      </c>
      <c r="FK103" s="116" t="e">
        <f>VLOOKUP($A103,'[2]~Detailed Pop''n'!$A$2:$JF$59,#REF!,FALSE)</f>
        <v>#REF!</v>
      </c>
      <c r="FL103" s="116" t="e">
        <f>VLOOKUP($A103,'[2]~Detailed Pop''n'!$A$2:$JF$59,#REF!,FALSE)</f>
        <v>#REF!</v>
      </c>
      <c r="FM103" s="116" t="e">
        <f>VLOOKUP($A103,'[2]~Detailed Pop''n'!$A$2:$JF$59,#REF!,FALSE)</f>
        <v>#REF!</v>
      </c>
      <c r="FN103" s="116" t="e">
        <f>VLOOKUP($A103,'[2]~Detailed Pop''n'!$A$2:$JF$59,#REF!,FALSE)</f>
        <v>#REF!</v>
      </c>
      <c r="FO103" s="116" t="e">
        <f>VLOOKUP($A103,'[2]~Detailed Pop''n'!$A$2:$JF$59,#REF!,FALSE)</f>
        <v>#REF!</v>
      </c>
      <c r="FP103" s="116" t="e">
        <f>VLOOKUP($A103,'[2]~Detailed Pop''n'!$A$2:$JF$59,#REF!,FALSE)</f>
        <v>#REF!</v>
      </c>
      <c r="FQ103" s="116" t="e">
        <f>VLOOKUP($A103,'[2]~Detailed Pop''n'!$A$2:$JF$59,#REF!,FALSE)</f>
        <v>#REF!</v>
      </c>
      <c r="FR103" s="116" t="e">
        <f>VLOOKUP($A103,'[2]~Detailed Pop''n'!$A$2:$JF$59,#REF!,FALSE)</f>
        <v>#REF!</v>
      </c>
      <c r="FS103" s="116" t="e">
        <f>VLOOKUP($A103,'[2]~Detailed Pop''n'!$A$2:$JF$59,#REF!,FALSE)</f>
        <v>#REF!</v>
      </c>
      <c r="FT103" s="116" t="e">
        <f>VLOOKUP($A103,'[2]~Detailed Pop''n'!$A$2:$JF$59,#REF!,FALSE)</f>
        <v>#REF!</v>
      </c>
      <c r="FU103" s="116" t="e">
        <f>VLOOKUP($A103,'[2]~Detailed Pop''n'!$A$2:$JF$59,#REF!,FALSE)</f>
        <v>#REF!</v>
      </c>
      <c r="FV103" s="116" t="e">
        <f>VLOOKUP($A103,'[2]~Detailed Pop''n'!$A$2:$JF$59,#REF!,FALSE)</f>
        <v>#REF!</v>
      </c>
      <c r="FW103" s="116" t="e">
        <f>VLOOKUP($A103,'[2]~Detailed Pop''n'!$A$2:$JF$59,#REF!,FALSE)</f>
        <v>#REF!</v>
      </c>
      <c r="FX103" s="116" t="e">
        <f>VLOOKUP($A103,'[2]~Detailed Pop''n'!$A$2:$JF$59,#REF!,FALSE)</f>
        <v>#REF!</v>
      </c>
      <c r="FY103" s="116" t="e">
        <f>VLOOKUP($A103,'[2]~Detailed Pop''n'!$A$2:$JF$59,#REF!,FALSE)</f>
        <v>#REF!</v>
      </c>
      <c r="FZ103" s="116" t="e">
        <f>VLOOKUP($A103,'[2]~Detailed Pop''n'!$A$2:$JF$59,#REF!,FALSE)</f>
        <v>#REF!</v>
      </c>
      <c r="GA103" s="116" t="e">
        <f>VLOOKUP($A103,'[2]~Detailed Pop''n'!$A$2:$JF$59,#REF!,FALSE)</f>
        <v>#REF!</v>
      </c>
      <c r="GB103" s="116" t="e">
        <f>VLOOKUP($A103,'[2]~Detailed Pop''n'!$A$2:$JF$59,#REF!,FALSE)</f>
        <v>#REF!</v>
      </c>
      <c r="GC103" s="116" t="e">
        <f>VLOOKUP($A103,'[2]~Detailed Pop''n'!$A$2:$JF$59,#REF!,FALSE)</f>
        <v>#REF!</v>
      </c>
      <c r="GD103" s="116" t="e">
        <f>VLOOKUP($A103,'[2]~Detailed Pop''n'!$A$2:$JF$59,#REF!,FALSE)</f>
        <v>#REF!</v>
      </c>
      <c r="GE103" s="116" t="e">
        <f>VLOOKUP($A103,'[2]~Detailed Pop''n'!$A$2:$JF$59,#REF!,FALSE)</f>
        <v>#REF!</v>
      </c>
      <c r="GF103" s="116" t="e">
        <f>VLOOKUP($A103,'[2]~Detailed Pop''n'!$A$2:$JF$59,#REF!,FALSE)</f>
        <v>#REF!</v>
      </c>
      <c r="GG103" s="116" t="e">
        <f>VLOOKUP($A103,'[2]~Detailed Pop''n'!$A$2:$JF$59,#REF!,FALSE)</f>
        <v>#REF!</v>
      </c>
      <c r="GH103" s="116" t="e">
        <f>VLOOKUP($A103,'[2]~Detailed Pop''n'!$A$2:$JF$59,#REF!,FALSE)</f>
        <v>#REF!</v>
      </c>
      <c r="GI103" s="116" t="e">
        <f>VLOOKUP($A103,'[2]~Detailed Pop''n'!$A$2:$JF$59,#REF!,FALSE)</f>
        <v>#REF!</v>
      </c>
      <c r="GJ103" s="116" t="e">
        <f>VLOOKUP($A103,'[2]~Detailed Pop''n'!$A$2:$JF$59,#REF!,FALSE)</f>
        <v>#REF!</v>
      </c>
      <c r="GK103" s="116" t="e">
        <f>VLOOKUP($A103,'[2]~Detailed Pop''n'!$A$2:$JF$59,#REF!,FALSE)</f>
        <v>#REF!</v>
      </c>
      <c r="GL103" s="116" t="e">
        <f>VLOOKUP($A103,'[2]~Detailed Pop''n'!$A$2:$JF$59,#REF!,FALSE)</f>
        <v>#REF!</v>
      </c>
      <c r="GM103" s="116" t="e">
        <f>VLOOKUP($A103,'[2]~Detailed Pop''n'!$A$2:$JF$59,#REF!,FALSE)</f>
        <v>#REF!</v>
      </c>
      <c r="GN103" s="116" t="e">
        <f>VLOOKUP($A103,'[2]~Detailed Pop''n'!$A$2:$JF$59,#REF!,FALSE)</f>
        <v>#REF!</v>
      </c>
      <c r="GO103" s="116" t="e">
        <f>VLOOKUP($A103,'[2]~Detailed Pop''n'!$A$2:$JF$59,#REF!,FALSE)</f>
        <v>#REF!</v>
      </c>
      <c r="GP103" s="116" t="e">
        <f>VLOOKUP($A103,'[2]~Detailed Pop''n'!$A$2:$JF$59,#REF!,FALSE)</f>
        <v>#REF!</v>
      </c>
      <c r="GQ103" s="116" t="e">
        <f>VLOOKUP($A103,'[2]~Detailed Pop''n'!$A$2:$JF$59,#REF!,FALSE)</f>
        <v>#REF!</v>
      </c>
      <c r="GR103" s="116" t="e">
        <f>VLOOKUP($A103,'[2]~Detailed Pop''n'!$A$2:$JF$59,#REF!,FALSE)</f>
        <v>#REF!</v>
      </c>
      <c r="GS103" s="116" t="e">
        <f>VLOOKUP($A103,'[2]~Detailed Pop''n'!$A$2:$JF$59,#REF!,FALSE)</f>
        <v>#REF!</v>
      </c>
      <c r="GT103" s="116" t="e">
        <f>VLOOKUP($A103,'[2]~Detailed Pop''n'!$A$2:$JF$59,#REF!,FALSE)</f>
        <v>#REF!</v>
      </c>
      <c r="GU103" s="116" t="e">
        <f>VLOOKUP($A103,'[2]~Detailed Pop''n'!$A$2:$JF$59,#REF!,FALSE)</f>
        <v>#REF!</v>
      </c>
      <c r="GV103" s="116" t="e">
        <f>VLOOKUP($A103,'[2]~Detailed Pop''n'!$A$2:$JF$59,#REF!,FALSE)</f>
        <v>#REF!</v>
      </c>
      <c r="GW103" s="116" t="e">
        <f>VLOOKUP($A103,'[2]~Detailed Pop''n'!$A$2:$JF$59,#REF!,FALSE)</f>
        <v>#REF!</v>
      </c>
      <c r="GX103" s="116" t="e">
        <f>VLOOKUP($A103,'[2]~Detailed Pop''n'!$A$2:$JF$59,#REF!,FALSE)</f>
        <v>#REF!</v>
      </c>
      <c r="GY103" s="116" t="e">
        <f>VLOOKUP($A103,'[2]~Detailed Pop''n'!$A$2:$JF$59,#REF!,FALSE)</f>
        <v>#REF!</v>
      </c>
      <c r="GZ103" s="116" t="e">
        <f>VLOOKUP($A103,'[2]~Detailed Pop''n'!$A$2:$JF$59,#REF!,FALSE)</f>
        <v>#REF!</v>
      </c>
      <c r="HA103" s="116" t="e">
        <f>VLOOKUP($A103,'[2]~Detailed Pop''n'!$A$2:$JF$59,#REF!,FALSE)</f>
        <v>#REF!</v>
      </c>
      <c r="HB103" s="116" t="e">
        <f>VLOOKUP($A103,'[2]~Detailed Pop''n'!$A$2:$JF$59,#REF!,FALSE)</f>
        <v>#REF!</v>
      </c>
      <c r="HC103" s="116" t="e">
        <f>VLOOKUP($A103,'[2]~Detailed Pop''n'!$A$2:$JF$59,#REF!,FALSE)</f>
        <v>#REF!</v>
      </c>
      <c r="HD103" s="116" t="e">
        <f>VLOOKUP($A103,'[2]~Detailed Pop''n'!$A$2:$JF$59,#REF!,FALSE)</f>
        <v>#REF!</v>
      </c>
      <c r="HE103" s="116" t="e">
        <f>VLOOKUP($A103,'[2]~Detailed Pop''n'!$A$2:$JF$59,#REF!,FALSE)</f>
        <v>#REF!</v>
      </c>
      <c r="HF103" s="116" t="e">
        <f>VLOOKUP($A103,'[2]~Detailed Pop''n'!$A$2:$JF$59,#REF!,FALSE)</f>
        <v>#REF!</v>
      </c>
      <c r="HG103" s="116" t="e">
        <f>VLOOKUP($A103,'[2]~Detailed Pop''n'!$A$2:$JF$59,#REF!,FALSE)</f>
        <v>#REF!</v>
      </c>
      <c r="HH103" s="116" t="e">
        <f>VLOOKUP($A103,'[2]~Detailed Pop''n'!$A$2:$JF$59,#REF!,FALSE)</f>
        <v>#REF!</v>
      </c>
      <c r="HI103" s="116" t="e">
        <f>VLOOKUP($A103,'[2]~Detailed Pop''n'!$A$2:$JF$59,#REF!,FALSE)</f>
        <v>#REF!</v>
      </c>
      <c r="HJ103" s="116" t="e">
        <f>VLOOKUP($A103,'[2]~Detailed Pop''n'!$A$2:$JF$59,#REF!,FALSE)</f>
        <v>#REF!</v>
      </c>
      <c r="HK103" s="116" t="e">
        <f>VLOOKUP($A103,'[2]~Detailed Pop''n'!$A$2:$JF$59,#REF!,FALSE)</f>
        <v>#REF!</v>
      </c>
      <c r="HL103" s="116" t="e">
        <f>VLOOKUP($A103,'[2]~Detailed Pop''n'!$A$2:$JF$59,#REF!,FALSE)</f>
        <v>#REF!</v>
      </c>
      <c r="HM103" s="116" t="e">
        <f>VLOOKUP($A103,'[2]~Detailed Pop''n'!$A$2:$JF$59,#REF!,FALSE)</f>
        <v>#REF!</v>
      </c>
      <c r="HN103" s="116" t="e">
        <f>VLOOKUP($A103,'[2]~Detailed Pop''n'!$A$2:$JF$59,#REF!,FALSE)</f>
        <v>#REF!</v>
      </c>
      <c r="HO103" s="116" t="e">
        <f>VLOOKUP($A103,'[2]~Detailed Pop''n'!$A$2:$JF$59,#REF!,FALSE)</f>
        <v>#REF!</v>
      </c>
      <c r="HP103" s="116" t="e">
        <f>VLOOKUP($A103,'[2]~Detailed Pop''n'!$A$2:$JF$59,#REF!,FALSE)</f>
        <v>#REF!</v>
      </c>
      <c r="HQ103" s="116" t="e">
        <f>VLOOKUP($A103,'[2]~Detailed Pop''n'!$A$2:$JF$59,#REF!,FALSE)</f>
        <v>#REF!</v>
      </c>
      <c r="HR103" s="116" t="e">
        <f>VLOOKUP($A103,'[2]~Detailed Pop''n'!$A$2:$JF$59,#REF!,FALSE)</f>
        <v>#REF!</v>
      </c>
      <c r="HS103" s="116" t="e">
        <f>VLOOKUP($A103,'[2]~Detailed Pop''n'!$A$2:$JF$59,#REF!,FALSE)</f>
        <v>#REF!</v>
      </c>
      <c r="HT103" s="116" t="e">
        <f>VLOOKUP($A103,'[2]~Detailed Pop''n'!$A$2:$JF$59,#REF!,FALSE)</f>
        <v>#REF!</v>
      </c>
      <c r="HU103" s="116" t="e">
        <f>VLOOKUP($A103,'[2]~Detailed Pop''n'!$A$2:$JF$59,#REF!,FALSE)</f>
        <v>#REF!</v>
      </c>
      <c r="HV103" s="116" t="e">
        <f>VLOOKUP($A103,'[2]~Detailed Pop''n'!$A$2:$JF$59,#REF!,FALSE)</f>
        <v>#REF!</v>
      </c>
      <c r="HW103" s="116" t="e">
        <f>VLOOKUP($A103,'[2]~Detailed Pop''n'!$A$2:$JF$59,#REF!,FALSE)</f>
        <v>#REF!</v>
      </c>
      <c r="HX103" s="116" t="e">
        <f>VLOOKUP($A103,'[2]~Detailed Pop''n'!$A$2:$JF$59,#REF!,FALSE)</f>
        <v>#REF!</v>
      </c>
      <c r="HY103" s="116" t="e">
        <f>VLOOKUP($A103,'[2]~Detailed Pop''n'!$A$2:$JF$59,#REF!,FALSE)</f>
        <v>#REF!</v>
      </c>
      <c r="HZ103" s="116" t="e">
        <f>VLOOKUP($A103,'[2]~Detailed Pop''n'!$A$2:$JF$59,#REF!,FALSE)</f>
        <v>#REF!</v>
      </c>
      <c r="IA103" s="116" t="e">
        <f>VLOOKUP($A103,'[2]~Detailed Pop''n'!$A$2:$JF$59,#REF!,FALSE)</f>
        <v>#REF!</v>
      </c>
      <c r="IB103" s="116" t="e">
        <f>VLOOKUP($A103,'[2]~Detailed Pop''n'!$A$2:$JF$59,#REF!,FALSE)</f>
        <v>#REF!</v>
      </c>
      <c r="IC103" s="116" t="e">
        <f>VLOOKUP($A103,'[2]~Detailed Pop''n'!$A$2:$JF$59,#REF!,FALSE)</f>
        <v>#REF!</v>
      </c>
      <c r="ID103" s="116" t="e">
        <f>VLOOKUP($A103,'[2]~Detailed Pop''n'!$A$2:$JF$59,#REF!,FALSE)</f>
        <v>#REF!</v>
      </c>
      <c r="IE103" s="116" t="e">
        <f>VLOOKUP($A103,'[2]~Detailed Pop''n'!$A$2:$JF$59,#REF!,FALSE)</f>
        <v>#REF!</v>
      </c>
      <c r="IF103" s="116" t="e">
        <f>VLOOKUP($A103,'[2]~Detailed Pop''n'!$A$2:$JF$59,#REF!,FALSE)</f>
        <v>#REF!</v>
      </c>
      <c r="IG103" s="116" t="e">
        <f>VLOOKUP($A103,'[2]~Detailed Pop''n'!$A$2:$JF$59,#REF!,FALSE)</f>
        <v>#REF!</v>
      </c>
      <c r="IH103" s="116" t="e">
        <f>VLOOKUP($A103,'[2]~Detailed Pop''n'!$A$2:$JF$59,#REF!,FALSE)</f>
        <v>#REF!</v>
      </c>
      <c r="II103" s="116" t="e">
        <f>VLOOKUP($A103,'[2]~Detailed Pop''n'!$A$2:$JF$59,#REF!,FALSE)</f>
        <v>#REF!</v>
      </c>
      <c r="IJ103" s="116" t="e">
        <f>VLOOKUP($A103,'[2]~Detailed Pop''n'!$A$2:$JF$59,#REF!,FALSE)</f>
        <v>#REF!</v>
      </c>
      <c r="IK103" s="116" t="e">
        <f>VLOOKUP($A103,'[2]~Detailed Pop''n'!$A$2:$JF$59,#REF!,FALSE)</f>
        <v>#REF!</v>
      </c>
      <c r="IL103" s="116" t="e">
        <f>VLOOKUP($A103,'[2]~Detailed Pop''n'!$A$2:$JF$59,#REF!,FALSE)</f>
        <v>#REF!</v>
      </c>
      <c r="IM103" s="116" t="e">
        <f>VLOOKUP($A103,'[2]~Detailed Pop''n'!$A$2:$JF$59,#REF!,FALSE)</f>
        <v>#REF!</v>
      </c>
      <c r="IN103" s="116" t="e">
        <f>VLOOKUP($A103,'[2]~Detailed Pop''n'!$A$2:$JF$59,#REF!,FALSE)</f>
        <v>#REF!</v>
      </c>
      <c r="IO103" s="116" t="e">
        <f>VLOOKUP($A103,'[2]~Detailed Pop''n'!$A$2:$JF$59,#REF!,FALSE)</f>
        <v>#REF!</v>
      </c>
      <c r="IP103" s="116" t="e">
        <f>VLOOKUP($A103,'[2]~Detailed Pop''n'!$A$2:$JF$59,#REF!,FALSE)</f>
        <v>#REF!</v>
      </c>
      <c r="IQ103" s="116" t="e">
        <f>VLOOKUP($A103,'[2]~Detailed Pop''n'!$A$2:$JF$59,#REF!,FALSE)</f>
        <v>#REF!</v>
      </c>
      <c r="IR103" s="116" t="e">
        <f>VLOOKUP($A103,'[2]~Detailed Pop''n'!$A$2:$JF$59,#REF!,FALSE)</f>
        <v>#REF!</v>
      </c>
      <c r="IS103" s="116" t="e">
        <f>VLOOKUP($A103,'[2]~Detailed Pop''n'!$A$2:$JF$59,#REF!,FALSE)</f>
        <v>#REF!</v>
      </c>
      <c r="IT103" s="116" t="e">
        <f>VLOOKUP($A103,'[2]~Detailed Pop''n'!$A$2:$JF$59,#REF!,FALSE)</f>
        <v>#REF!</v>
      </c>
      <c r="IU103" s="116" t="e">
        <f>VLOOKUP($A103,'[2]~Detailed Pop''n'!$A$2:$JF$59,#REF!,FALSE)</f>
        <v>#REF!</v>
      </c>
      <c r="IV103" s="116" t="e">
        <f>VLOOKUP($A103,'[2]~Detailed Pop''n'!$A$2:$JF$59,#REF!,FALSE)</f>
        <v>#REF!</v>
      </c>
      <c r="IW103" s="116" t="e">
        <f>VLOOKUP($A103,'[2]~Detailed Pop''n'!$A$2:$JF$59,#REF!,FALSE)</f>
        <v>#REF!</v>
      </c>
      <c r="IX103" s="116" t="e">
        <f>VLOOKUP($A103,'[2]~Detailed Pop''n'!$A$2:$JF$59,#REF!,FALSE)</f>
        <v>#REF!</v>
      </c>
      <c r="IY103" s="116" t="e">
        <f>VLOOKUP($A103,'[2]~Detailed Pop''n'!$A$2:$JF$59,#REF!,FALSE)</f>
        <v>#REF!</v>
      </c>
      <c r="IZ103" s="116" t="e">
        <f>VLOOKUP($A103,'[2]~Detailed Pop''n'!$A$2:$JF$59,#REF!,FALSE)</f>
        <v>#REF!</v>
      </c>
      <c r="JA103" s="116" t="e">
        <f>VLOOKUP($A103,'[2]~Detailed Pop''n'!$A$2:$JF$59,#REF!,FALSE)</f>
        <v>#REF!</v>
      </c>
      <c r="JB103" s="116" t="e">
        <f>VLOOKUP($A103,'[2]~Detailed Pop''n'!$A$2:$JF$59,#REF!,FALSE)</f>
        <v>#REF!</v>
      </c>
      <c r="JC103" s="116" t="e">
        <f>VLOOKUP($A103,'[2]~Detailed Pop''n'!$A$2:$JF$59,#REF!,FALSE)</f>
        <v>#REF!</v>
      </c>
      <c r="JD103" s="116" t="e">
        <f>VLOOKUP($A103,'[2]~Detailed Pop''n'!$A$2:$JF$59,#REF!,FALSE)</f>
        <v>#REF!</v>
      </c>
      <c r="JE103" s="116" t="e">
        <f>VLOOKUP($A103,'[2]~Detailed Pop''n'!$A$2:$JF$59,#REF!,FALSE)</f>
        <v>#REF!</v>
      </c>
      <c r="JF103" s="116" t="e">
        <f>VLOOKUP($A103,'[2]~Detailed Pop''n'!$A$2:$JF$59,#REF!,FALSE)</f>
        <v>#REF!</v>
      </c>
      <c r="JG103" s="116" t="e">
        <f>VLOOKUP($A103,'[2]~Detailed Pop''n'!$A$2:$JF$59,#REF!,FALSE)</f>
        <v>#REF!</v>
      </c>
      <c r="JH103" s="116" t="e">
        <f>VLOOKUP($A103,'[2]~Detailed Pop''n'!$A$2:$JF$59,#REF!,FALSE)</f>
        <v>#REF!</v>
      </c>
      <c r="JI103" s="116" t="e">
        <f>VLOOKUP($A103,'[2]~Detailed Pop''n'!$A$2:$JF$59,#REF!,FALSE)</f>
        <v>#REF!</v>
      </c>
      <c r="JJ103" s="116" t="e">
        <f>VLOOKUP($A103,'[2]~Detailed Pop''n'!$A$2:$JF$59,#REF!,FALSE)</f>
        <v>#REF!</v>
      </c>
      <c r="JK103" s="116" t="e">
        <f>VLOOKUP($A103,'[2]~Detailed Pop''n'!$A$2:$JF$59,#REF!,FALSE)</f>
        <v>#REF!</v>
      </c>
      <c r="JL103" s="116" t="e">
        <f>VLOOKUP($A103,'[2]~Detailed Pop''n'!$A$2:$JF$59,#REF!,FALSE)</f>
        <v>#REF!</v>
      </c>
      <c r="JM103" s="116" t="e">
        <f>VLOOKUP($A103,'[2]~Detailed Pop''n'!$A$2:$JF$59,#REF!,FALSE)</f>
        <v>#REF!</v>
      </c>
      <c r="JN103" s="116" t="e">
        <f>VLOOKUP($A103,'[2]~Detailed Pop''n'!$A$2:$JF$59,#REF!,FALSE)</f>
        <v>#REF!</v>
      </c>
      <c r="JO103" s="116" t="e">
        <f>VLOOKUP($A103,'[2]~Detailed Pop''n'!$A$2:$JF$59,#REF!,FALSE)</f>
        <v>#REF!</v>
      </c>
      <c r="JP103" s="116" t="e">
        <f>VLOOKUP($A103,'[2]~Detailed Pop''n'!$A$2:$JF$59,#REF!,FALSE)</f>
        <v>#REF!</v>
      </c>
      <c r="JQ103" s="116" t="e">
        <f>VLOOKUP($A103,'[2]~Detailed Pop''n'!$A$2:$JF$59,#REF!,FALSE)</f>
        <v>#REF!</v>
      </c>
      <c r="JR103" s="116" t="e">
        <f>VLOOKUP($A103,'[2]~Detailed Pop''n'!$A$2:$JF$59,#REF!,FALSE)</f>
        <v>#REF!</v>
      </c>
      <c r="JS103" s="116" t="e">
        <f>VLOOKUP($A103,'[2]~Detailed Pop''n'!$A$2:$JF$59,#REF!,FALSE)</f>
        <v>#REF!</v>
      </c>
      <c r="JT103" s="116" t="e">
        <f>VLOOKUP($A103,'[2]~Detailed Pop''n'!$A$2:$JF$59,#REF!,FALSE)</f>
        <v>#REF!</v>
      </c>
    </row>
    <row r="104" spans="1:280">
      <c r="A104" s="116">
        <v>5901803</v>
      </c>
      <c r="B104" s="116" t="s">
        <v>374</v>
      </c>
      <c r="C104" s="116" t="s">
        <v>348</v>
      </c>
      <c r="H104" s="116" t="e">
        <f>VLOOKUP($A104,'[2]~Detailed Pop''n'!$A$2:$JF$59,#REF!,FALSE)</f>
        <v>#REF!</v>
      </c>
      <c r="I104" s="116" t="e">
        <f>VLOOKUP($A104,'[2]~Detailed Pop''n'!$A$2:$JF$59,#REF!,FALSE)</f>
        <v>#REF!</v>
      </c>
      <c r="J104" s="213" t="e">
        <f>VLOOKUP($A104,'[2]~Detailed Pop''n'!$A$2:$JF$59,#REF!,FALSE)</f>
        <v>#REF!</v>
      </c>
      <c r="K104" s="213" t="e">
        <f>VLOOKUP($A104,'[2]~Detailed Pop''n'!$A$2:$JF$59,#REF!,FALSE)</f>
        <v>#REF!</v>
      </c>
      <c r="L104" s="213" t="e">
        <f>VLOOKUP($A104,'[2]~Detailed Pop''n'!$A$2:$JF$59,#REF!,FALSE)</f>
        <v>#REF!</v>
      </c>
      <c r="M104" s="213" t="e">
        <f>VLOOKUP($A104,'[2]~Detailed Pop''n'!$A$2:$JF$59,#REF!,FALSE)</f>
        <v>#REF!</v>
      </c>
      <c r="N104" s="213" t="e">
        <f>VLOOKUP($A104,'[2]~Detailed Pop''n'!$A$2:$JF$59,#REF!,FALSE)</f>
        <v>#REF!</v>
      </c>
      <c r="O104" s="213" t="e">
        <f>VLOOKUP($A104,'[2]~Detailed Pop''n'!$A$2:$JF$59,#REF!,FALSE)</f>
        <v>#REF!</v>
      </c>
      <c r="P104" s="222" t="e">
        <f>VLOOKUP($A104,'[2]~Detailed Pop''n'!$A$2:$JF$59,#REF!,FALSE)</f>
        <v>#REF!</v>
      </c>
      <c r="Q104" s="222" t="e">
        <f>VLOOKUP($A104,'[2]~Detailed Pop''n'!$A$2:$JF$59,#REF!,FALSE)</f>
        <v>#REF!</v>
      </c>
      <c r="R104" s="222" t="e">
        <f>VLOOKUP($A104,'[2]~Detailed Pop''n'!$A$2:$JF$59,#REF!,FALSE)</f>
        <v>#REF!</v>
      </c>
      <c r="S104" s="222" t="e">
        <f>VLOOKUP($A104,'[2]~Detailed Pop''n'!$A$2:$JF$59,#REF!,FALSE)</f>
        <v>#REF!</v>
      </c>
      <c r="T104" s="222" t="e">
        <f>VLOOKUP($A104,'[2]~Detailed Pop''n'!$A$2:$JF$59,#REF!,FALSE)</f>
        <v>#REF!</v>
      </c>
      <c r="U104" s="222" t="e">
        <f>VLOOKUP($A104,'[2]~Detailed Pop''n'!$A$2:$JF$59,#REF!,FALSE)</f>
        <v>#REF!</v>
      </c>
      <c r="V104" s="222" t="e">
        <f>VLOOKUP($A104,'[2]~Detailed Pop''n'!$A$2:$JF$59,#REF!,FALSE)</f>
        <v>#REF!</v>
      </c>
      <c r="W104" s="222" t="e">
        <f>VLOOKUP($A104,'[2]~Detailed Pop''n'!$A$2:$JF$59,#REF!,FALSE)</f>
        <v>#REF!</v>
      </c>
      <c r="X104" s="222" t="e">
        <f>VLOOKUP($A104,'[2]~Detailed Pop''n'!$A$2:$JF$59,#REF!,FALSE)</f>
        <v>#REF!</v>
      </c>
      <c r="Y104" s="222" t="e">
        <f>VLOOKUP($A104,'[2]~Detailed Pop''n'!$A$2:$JF$59,#REF!,FALSE)</f>
        <v>#REF!</v>
      </c>
      <c r="Z104" s="222" t="e">
        <f>VLOOKUP($A104,'[2]~Detailed Pop''n'!$A$2:$JF$59,#REF!,FALSE)</f>
        <v>#REF!</v>
      </c>
      <c r="AA104" s="222" t="e">
        <f>VLOOKUP($A104,'[2]~Detailed Pop''n'!$A$2:$JF$59,#REF!,FALSE)</f>
        <v>#REF!</v>
      </c>
      <c r="AB104" s="222" t="e">
        <f>VLOOKUP($A104,'[2]~Detailed Pop''n'!$A$2:$JF$59,#REF!,FALSE)</f>
        <v>#REF!</v>
      </c>
      <c r="AC104" s="222" t="e">
        <f>VLOOKUP($A104,'[2]~Detailed Pop''n'!$A$2:$JF$59,#REF!,FALSE)</f>
        <v>#REF!</v>
      </c>
      <c r="AD104" s="222" t="e">
        <f>VLOOKUP($A104,'[2]~Detailed Pop''n'!$A$2:$JF$59,#REF!,FALSE)</f>
        <v>#REF!</v>
      </c>
      <c r="AE104" s="222" t="e">
        <f>VLOOKUP($A104,'[2]~Detailed Pop''n'!$A$2:$JF$59,#REF!,FALSE)</f>
        <v>#REF!</v>
      </c>
      <c r="AF104" s="222" t="e">
        <f>VLOOKUP($A104,'[2]~Detailed Pop''n'!$A$2:$JF$59,#REF!,FALSE)</f>
        <v>#REF!</v>
      </c>
      <c r="AG104" s="222" t="e">
        <f>VLOOKUP($A104,'[2]~Detailed Pop''n'!$A$2:$JF$59,#REF!,FALSE)</f>
        <v>#REF!</v>
      </c>
      <c r="AH104" s="222" t="e">
        <f>VLOOKUP($A104,'[2]~Detailed Pop''n'!$A$2:$JF$59,#REF!,FALSE)</f>
        <v>#REF!</v>
      </c>
      <c r="AI104" s="222" t="e">
        <f>VLOOKUP($A104,'[2]~Detailed Pop''n'!$A$2:$JF$59,#REF!,FALSE)</f>
        <v>#REF!</v>
      </c>
      <c r="AJ104" s="231" t="e">
        <f>VLOOKUP($A104,'[2]~Detailed Pop''n'!$A$2:$JF$59,#REF!,FALSE)</f>
        <v>#REF!</v>
      </c>
      <c r="AK104" s="231" t="e">
        <f>VLOOKUP($A104,'[2]~Detailed Pop''n'!$A$2:$JF$59,#REF!,FALSE)</f>
        <v>#REF!</v>
      </c>
      <c r="AL104" s="231" t="e">
        <f>VLOOKUP($A104,'[2]~Detailed Pop''n'!$A$2:$JF$59,#REF!,FALSE)</f>
        <v>#REF!</v>
      </c>
      <c r="AM104" s="231" t="e">
        <f>VLOOKUP($A104,'[2]~Detailed Pop''n'!$A$2:$JF$59,#REF!,FALSE)</f>
        <v>#REF!</v>
      </c>
      <c r="AN104" s="231" t="e">
        <f>VLOOKUP($A104,'[2]~Detailed Pop''n'!$A$2:$JF$59,#REF!,FALSE)</f>
        <v>#REF!</v>
      </c>
      <c r="AO104" s="231" t="e">
        <f>VLOOKUP($A104,'[2]~Detailed Pop''n'!$A$2:$JF$59,#REF!,FALSE)</f>
        <v>#REF!</v>
      </c>
      <c r="AP104" s="231" t="e">
        <f>VLOOKUP($A104,'[2]~Detailed Pop''n'!$A$2:$JF$59,#REF!,FALSE)</f>
        <v>#REF!</v>
      </c>
      <c r="AQ104" s="231" t="e">
        <f>VLOOKUP($A104,'[2]~Detailed Pop''n'!$A$2:$JF$59,#REF!,FALSE)</f>
        <v>#REF!</v>
      </c>
      <c r="AR104" s="231" t="e">
        <f>VLOOKUP($A104,'[2]~Detailed Pop''n'!$A$2:$JF$59,#REF!,FALSE)</f>
        <v>#REF!</v>
      </c>
      <c r="AS104" s="231" t="e">
        <f>VLOOKUP($A104,'[2]~Detailed Pop''n'!$A$2:$JF$59,#REF!,FALSE)</f>
        <v>#REF!</v>
      </c>
      <c r="AT104" s="231" t="e">
        <f>VLOOKUP($A104,'[2]~Detailed Pop''n'!$A$2:$JF$59,#REF!,FALSE)</f>
        <v>#REF!</v>
      </c>
      <c r="AU104" s="231" t="e">
        <f>VLOOKUP($A104,'[2]~Detailed Pop''n'!$A$2:$JF$59,#REF!,FALSE)</f>
        <v>#REF!</v>
      </c>
      <c r="AV104" s="116" t="e">
        <f>VLOOKUP($A104,'[2]~Detailed Pop''n'!$A$2:$JF$59,#REF!,FALSE)</f>
        <v>#REF!</v>
      </c>
      <c r="AW104" s="116" t="e">
        <f>VLOOKUP($A104,'[2]~Detailed Pop''n'!$A$2:$JF$59,#REF!,FALSE)</f>
        <v>#REF!</v>
      </c>
      <c r="AX104" s="116" t="e">
        <f>VLOOKUP($A104,'[2]~Detailed Pop''n'!$A$2:$JF$59,#REF!,FALSE)</f>
        <v>#REF!</v>
      </c>
      <c r="AY104" s="116" t="e">
        <f>VLOOKUP($A104,'[2]~Detailed Pop''n'!$A$2:$JF$59,#REF!,FALSE)</f>
        <v>#REF!</v>
      </c>
      <c r="AZ104" s="116" t="e">
        <f>VLOOKUP($A104,'[2]~Detailed Pop''n'!$A$2:$JF$59,#REF!,FALSE)</f>
        <v>#REF!</v>
      </c>
      <c r="BA104" s="116" t="e">
        <f>VLOOKUP($A104,'[2]~Detailed Pop''n'!$A$2:$JF$59,#REF!,FALSE)</f>
        <v>#REF!</v>
      </c>
      <c r="BB104" s="116" t="e">
        <f>VLOOKUP($A104,'[2]~Detailed Pop''n'!$A$2:$JF$59,#REF!,FALSE)</f>
        <v>#REF!</v>
      </c>
      <c r="BC104" s="116" t="e">
        <f>VLOOKUP($A104,'[2]~Detailed Pop''n'!$A$2:$JF$59,#REF!,FALSE)</f>
        <v>#REF!</v>
      </c>
      <c r="BD104" s="116" t="e">
        <f>VLOOKUP($A104,'[2]~Detailed Pop''n'!$A$2:$JF$59,#REF!,FALSE)</f>
        <v>#REF!</v>
      </c>
      <c r="BE104" s="116" t="e">
        <f>VLOOKUP($A104,'[2]~Detailed Pop''n'!$A$2:$JF$59,#REF!,FALSE)</f>
        <v>#REF!</v>
      </c>
      <c r="BF104" s="116" t="e">
        <f>VLOOKUP($A104,'[2]~Detailed Pop''n'!$A$2:$JF$59,#REF!,FALSE)</f>
        <v>#REF!</v>
      </c>
      <c r="BG104" s="116" t="e">
        <f>VLOOKUP($A104,'[2]~Detailed Pop''n'!$A$2:$JF$59,#REF!,FALSE)</f>
        <v>#REF!</v>
      </c>
      <c r="BH104" s="116" t="e">
        <f>VLOOKUP($A104,'[2]~Detailed Pop''n'!$A$2:$JF$59,#REF!,FALSE)</f>
        <v>#REF!</v>
      </c>
      <c r="BI104" s="116" t="e">
        <f>VLOOKUP($A104,'[2]~Detailed Pop''n'!$A$2:$JF$59,#REF!,FALSE)</f>
        <v>#REF!</v>
      </c>
      <c r="BJ104" s="116" t="e">
        <f>VLOOKUP($A104,'[2]~Detailed Pop''n'!$A$2:$JF$59,#REF!,FALSE)</f>
        <v>#REF!</v>
      </c>
      <c r="BK104" s="116" t="e">
        <f>VLOOKUP($A104,'[2]~Detailed Pop''n'!$A$2:$JF$59,#REF!,FALSE)</f>
        <v>#REF!</v>
      </c>
      <c r="BL104" s="116" t="e">
        <f>VLOOKUP($A104,'[2]~Detailed Pop''n'!$A$2:$JF$59,#REF!,FALSE)</f>
        <v>#REF!</v>
      </c>
      <c r="BM104" s="116" t="e">
        <f>VLOOKUP($A104,'[2]~Detailed Pop''n'!$A$2:$JF$59,#REF!,FALSE)</f>
        <v>#REF!</v>
      </c>
      <c r="BN104" s="116" t="e">
        <f>VLOOKUP($A104,'[2]~Detailed Pop''n'!$A$2:$JF$59,#REF!,FALSE)</f>
        <v>#REF!</v>
      </c>
      <c r="BO104" s="116" t="e">
        <f>VLOOKUP($A104,'[2]~Detailed Pop''n'!$A$2:$JF$59,#REF!,FALSE)</f>
        <v>#REF!</v>
      </c>
      <c r="BP104" s="116" t="e">
        <f>VLOOKUP($A104,'[2]~Detailed Pop''n'!$A$2:$JF$59,#REF!,FALSE)</f>
        <v>#REF!</v>
      </c>
      <c r="BQ104" s="116" t="e">
        <f>VLOOKUP($A104,'[2]~Detailed Pop''n'!$A$2:$JF$59,#REF!,FALSE)</f>
        <v>#REF!</v>
      </c>
      <c r="BR104" s="116" t="e">
        <f>VLOOKUP($A104,'[2]~Detailed Pop''n'!$A$2:$JF$59,#REF!,FALSE)</f>
        <v>#REF!</v>
      </c>
      <c r="BS104" s="116" t="e">
        <f>VLOOKUP($A104,'[2]~Detailed Pop''n'!$A$2:$JF$59,#REF!,FALSE)</f>
        <v>#REF!</v>
      </c>
      <c r="BT104" s="116" t="e">
        <f>VLOOKUP($A104,'[2]~Detailed Pop''n'!$A$2:$JF$59,#REF!,FALSE)</f>
        <v>#REF!</v>
      </c>
      <c r="BU104" s="116" t="e">
        <f>VLOOKUP($A104,'[2]~Detailed Pop''n'!$A$2:$JF$59,#REF!,FALSE)</f>
        <v>#REF!</v>
      </c>
      <c r="CJ104" s="116" t="e">
        <f>VLOOKUP($A104,'[2]~Detailed Pop''n'!$A$2:$JF$59,#REF!,FALSE)</f>
        <v>#REF!</v>
      </c>
      <c r="CK104" s="116" t="e">
        <f>VLOOKUP($A104,'[2]~Detailed Pop''n'!$A$2:$JF$59,#REF!,FALSE)</f>
        <v>#REF!</v>
      </c>
      <c r="CL104" s="116" t="e">
        <f>VLOOKUP($A104,'[2]~Detailed Pop''n'!$A$2:$JF$59,#REF!,FALSE)</f>
        <v>#REF!</v>
      </c>
      <c r="CM104" s="116" t="e">
        <f>VLOOKUP($A104,'[2]~Detailed Pop''n'!$A$2:$JF$59,#REF!,FALSE)</f>
        <v>#REF!</v>
      </c>
      <c r="CN104" s="116" t="e">
        <f>VLOOKUP($A104,'[2]~Detailed Pop''n'!$A$2:$JF$59,#REF!,FALSE)</f>
        <v>#REF!</v>
      </c>
      <c r="CO104" s="116" t="e">
        <f>VLOOKUP($A104,'[2]~Detailed Pop''n'!$A$2:$JF$59,#REF!,FALSE)</f>
        <v>#REF!</v>
      </c>
      <c r="CP104" s="116" t="e">
        <f>VLOOKUP($A104,'[2]~Detailed Pop''n'!$A$2:$JF$59,#REF!,FALSE)</f>
        <v>#REF!</v>
      </c>
      <c r="CQ104" s="116" t="e">
        <f>VLOOKUP($A104,'[2]~Detailed Pop''n'!$A$2:$JF$59,#REF!,FALSE)</f>
        <v>#REF!</v>
      </c>
      <c r="CR104" s="116" t="e">
        <f>VLOOKUP($A104,'[2]~Detailed Pop''n'!$A$2:$JF$59,#REF!,FALSE)</f>
        <v>#REF!</v>
      </c>
      <c r="CS104" s="116" t="e">
        <f>VLOOKUP($A104,'[2]~Detailed Pop''n'!$A$2:$JF$59,#REF!,FALSE)</f>
        <v>#REF!</v>
      </c>
      <c r="CT104" s="116" t="e">
        <f>VLOOKUP($A104,'[2]~Detailed Pop''n'!$A$2:$JF$59,#REF!,FALSE)</f>
        <v>#REF!</v>
      </c>
      <c r="CU104" s="116" t="e">
        <f>VLOOKUP($A104,'[2]~Detailed Pop''n'!$A$2:$JF$59,#REF!,FALSE)</f>
        <v>#REF!</v>
      </c>
      <c r="CV104" s="116" t="e">
        <f>VLOOKUP($A104,'[2]~Detailed Pop''n'!$A$2:$JF$59,#REF!,FALSE)</f>
        <v>#REF!</v>
      </c>
      <c r="CW104" s="116" t="e">
        <f>VLOOKUP($A104,'[2]~Detailed Pop''n'!$A$2:$JF$59,#REF!,FALSE)</f>
        <v>#REF!</v>
      </c>
      <c r="CX104" s="116" t="e">
        <f>VLOOKUP($A104,'[2]~Detailed Pop''n'!$A$2:$JF$59,#REF!,FALSE)</f>
        <v>#REF!</v>
      </c>
      <c r="CY104" s="116" t="e">
        <f>VLOOKUP($A104,'[2]~Detailed Pop''n'!$A$2:$JF$59,#REF!,FALSE)</f>
        <v>#REF!</v>
      </c>
      <c r="CZ104" s="116" t="e">
        <f>VLOOKUP($A104,'[2]~Detailed Pop''n'!$A$2:$JF$59,#REF!,FALSE)</f>
        <v>#REF!</v>
      </c>
      <c r="DA104" s="116" t="e">
        <f>VLOOKUP($A104,'[2]~Detailed Pop''n'!$A$2:$JF$59,#REF!,FALSE)</f>
        <v>#REF!</v>
      </c>
      <c r="DB104" s="116" t="e">
        <f>VLOOKUP($A104,'[2]~Detailed Pop''n'!$A$2:$JF$59,#REF!,FALSE)</f>
        <v>#REF!</v>
      </c>
      <c r="DC104" s="116" t="e">
        <f>VLOOKUP($A104,'[2]~Detailed Pop''n'!$A$2:$JF$59,#REF!,FALSE)</f>
        <v>#REF!</v>
      </c>
      <c r="DD104" s="116" t="e">
        <f>VLOOKUP($A104,'[2]~Detailed Pop''n'!$A$2:$JF$59,#REF!,FALSE)</f>
        <v>#REF!</v>
      </c>
      <c r="DE104" s="116" t="e">
        <f>VLOOKUP($A104,'[2]~Detailed Pop''n'!$A$2:$JF$59,#REF!,FALSE)</f>
        <v>#REF!</v>
      </c>
      <c r="DF104" s="116" t="e">
        <f>VLOOKUP($A104,'[2]~Detailed Pop''n'!$A$2:$JF$59,#REF!,FALSE)</f>
        <v>#REF!</v>
      </c>
      <c r="DG104" s="116" t="e">
        <f>VLOOKUP($A104,'[2]~Detailed Pop''n'!$A$2:$JF$59,#REF!,FALSE)</f>
        <v>#REF!</v>
      </c>
      <c r="DH104" s="116" t="e">
        <f>VLOOKUP($A104,'[2]~Detailed Pop''n'!$A$2:$JF$59,#REF!,FALSE)</f>
        <v>#REF!</v>
      </c>
      <c r="DI104" s="116" t="e">
        <f>VLOOKUP($A104,'[2]~Detailed Pop''n'!$A$2:$JF$59,#REF!,FALSE)</f>
        <v>#REF!</v>
      </c>
      <c r="DJ104" s="116" t="e">
        <f>VLOOKUP($A104,'[2]~Detailed Pop''n'!$A$2:$JF$59,#REF!,FALSE)</f>
        <v>#REF!</v>
      </c>
      <c r="DK104" s="116" t="e">
        <f>VLOOKUP($A104,'[2]~Detailed Pop''n'!$A$2:$JF$59,#REF!,FALSE)</f>
        <v>#REF!</v>
      </c>
      <c r="DL104" s="116" t="e">
        <f>VLOOKUP($A104,'[2]~Detailed Pop''n'!$A$2:$JF$59,#REF!,FALSE)</f>
        <v>#REF!</v>
      </c>
      <c r="DM104" s="116" t="e">
        <f>VLOOKUP($A104,'[2]~Detailed Pop''n'!$A$2:$JF$59,#REF!,FALSE)</f>
        <v>#REF!</v>
      </c>
      <c r="DN104" s="116" t="e">
        <f>VLOOKUP($A104,'[2]~Detailed Pop''n'!$A$2:$JF$59,#REF!,FALSE)</f>
        <v>#REF!</v>
      </c>
      <c r="DO104" s="116" t="e">
        <f>VLOOKUP($A104,'[2]~Detailed Pop''n'!$A$2:$JF$59,#REF!,FALSE)</f>
        <v>#REF!</v>
      </c>
      <c r="DP104" s="116" t="e">
        <f>VLOOKUP($A104,'[2]~Detailed Pop''n'!$A$2:$JF$59,#REF!,FALSE)</f>
        <v>#REF!</v>
      </c>
      <c r="DQ104" s="116" t="e">
        <f>VLOOKUP($A104,'[2]~Detailed Pop''n'!$A$2:$JF$59,#REF!,FALSE)</f>
        <v>#REF!</v>
      </c>
      <c r="DR104" s="116" t="e">
        <f>VLOOKUP($A104,'[2]~Detailed Pop''n'!$A$2:$JF$59,#REF!,FALSE)</f>
        <v>#REF!</v>
      </c>
      <c r="DS104" s="116" t="e">
        <f>VLOOKUP($A104,'[2]~Detailed Pop''n'!$A$2:$JF$59,#REF!,FALSE)</f>
        <v>#REF!</v>
      </c>
      <c r="DT104" s="116" t="e">
        <f>VLOOKUP($A104,'[2]~Detailed Pop''n'!$A$2:$JF$59,#REF!,FALSE)</f>
        <v>#REF!</v>
      </c>
      <c r="DU104" s="116" t="e">
        <f>VLOOKUP($A104,'[2]~Detailed Pop''n'!$A$2:$JF$59,#REF!,FALSE)</f>
        <v>#REF!</v>
      </c>
      <c r="DV104" s="116" t="e">
        <f>VLOOKUP($A104,'[2]~Detailed Pop''n'!$A$2:$JF$59,#REF!,FALSE)</f>
        <v>#REF!</v>
      </c>
      <c r="DW104" s="116" t="e">
        <f>VLOOKUP($A104,'[2]~Detailed Pop''n'!$A$2:$JF$59,#REF!,FALSE)</f>
        <v>#REF!</v>
      </c>
      <c r="DX104" s="116" t="e">
        <f>VLOOKUP($A104,'[2]~Detailed Pop''n'!$A$2:$JF$59,#REF!,FALSE)</f>
        <v>#REF!</v>
      </c>
      <c r="DY104" s="116" t="e">
        <f>VLOOKUP($A104,'[2]~Detailed Pop''n'!$A$2:$JF$59,#REF!,FALSE)</f>
        <v>#REF!</v>
      </c>
      <c r="DZ104" s="116" t="e">
        <f>VLOOKUP($A104,'[2]~Detailed Pop''n'!$A$2:$JF$59,#REF!,FALSE)</f>
        <v>#REF!</v>
      </c>
      <c r="EA104" s="116" t="e">
        <f>VLOOKUP($A104,'[2]~Detailed Pop''n'!$A$2:$JF$59,#REF!,FALSE)</f>
        <v>#REF!</v>
      </c>
      <c r="EB104" s="116" t="e">
        <f>VLOOKUP($A104,'[2]~Detailed Pop''n'!$A$2:$JF$59,#REF!,FALSE)</f>
        <v>#REF!</v>
      </c>
      <c r="EC104" s="116" t="e">
        <f>VLOOKUP($A104,'[2]~Detailed Pop''n'!$A$2:$JF$59,#REF!,FALSE)</f>
        <v>#REF!</v>
      </c>
      <c r="ED104" s="116" t="e">
        <f>VLOOKUP($A104,'[2]~Detailed Pop''n'!$A$2:$JF$59,#REF!,FALSE)</f>
        <v>#REF!</v>
      </c>
      <c r="EE104" s="116" t="e">
        <f>VLOOKUP($A104,'[2]~Detailed Pop''n'!$A$2:$JF$59,#REF!,FALSE)</f>
        <v>#REF!</v>
      </c>
      <c r="EF104" s="116" t="e">
        <f>VLOOKUP($A104,'[2]~Detailed Pop''n'!$A$2:$JF$59,#REF!,FALSE)</f>
        <v>#REF!</v>
      </c>
      <c r="EG104" s="116" t="e">
        <f>VLOOKUP($A104,'[2]~Detailed Pop''n'!$A$2:$JF$59,#REF!,FALSE)</f>
        <v>#REF!</v>
      </c>
      <c r="EH104" s="116" t="e">
        <f>VLOOKUP($A104,'[2]~Detailed Pop''n'!$A$2:$JF$59,#REF!,FALSE)</f>
        <v>#REF!</v>
      </c>
      <c r="EI104" s="116" t="e">
        <f>VLOOKUP($A104,'[2]~Detailed Pop''n'!$A$2:$JF$59,#REF!,FALSE)</f>
        <v>#REF!</v>
      </c>
      <c r="EJ104" s="116" t="e">
        <f>VLOOKUP($A104,'[2]~Detailed Pop''n'!$A$2:$JF$59,#REF!,FALSE)</f>
        <v>#REF!</v>
      </c>
      <c r="EK104" s="116" t="e">
        <f>VLOOKUP($A104,'[2]~Detailed Pop''n'!$A$2:$JF$59,#REF!,FALSE)</f>
        <v>#REF!</v>
      </c>
      <c r="EL104" s="116" t="e">
        <f>VLOOKUP($A104,'[2]~Detailed Pop''n'!$A$2:$JF$59,#REF!,FALSE)</f>
        <v>#REF!</v>
      </c>
      <c r="EM104" s="116" t="e">
        <f>VLOOKUP($A104,'[2]~Detailed Pop''n'!$A$2:$JF$59,#REF!,FALSE)</f>
        <v>#REF!</v>
      </c>
      <c r="EN104" s="116" t="e">
        <f>VLOOKUP($A104,'[2]~Detailed Pop''n'!$A$2:$JF$59,#REF!,FALSE)</f>
        <v>#REF!</v>
      </c>
      <c r="EO104" s="116" t="e">
        <f>VLOOKUP($A104,'[2]~Detailed Pop''n'!$A$2:$JF$59,#REF!,FALSE)</f>
        <v>#REF!</v>
      </c>
      <c r="EP104" s="116" t="e">
        <f>VLOOKUP($A104,'[2]~Detailed Pop''n'!$A$2:$JF$59,#REF!,FALSE)</f>
        <v>#REF!</v>
      </c>
      <c r="EQ104" s="116" t="e">
        <f>VLOOKUP($A104,'[2]~Detailed Pop''n'!$A$2:$JF$59,#REF!,FALSE)</f>
        <v>#REF!</v>
      </c>
      <c r="ES104" s="116" t="e">
        <f>VLOOKUP($A104,'[2]~Detailed Pop''n'!$A$2:$JF$59,#REF!,FALSE)</f>
        <v>#REF!</v>
      </c>
      <c r="ET104" s="116" t="e">
        <f>VLOOKUP($A104,'[2]~Detailed Pop''n'!$A$2:$JF$59,#REF!,FALSE)</f>
        <v>#REF!</v>
      </c>
      <c r="EU104" s="116" t="e">
        <f>VLOOKUP($A104,'[2]~Detailed Pop''n'!$A$2:$JF$59,#REF!,FALSE)</f>
        <v>#REF!</v>
      </c>
      <c r="EV104" s="116" t="e">
        <f>VLOOKUP($A104,'[2]~Detailed Pop''n'!$A$2:$JF$59,#REF!,FALSE)</f>
        <v>#REF!</v>
      </c>
      <c r="EW104" s="116" t="e">
        <f>VLOOKUP($A104,'[2]~Detailed Pop''n'!$A$2:$JF$59,#REF!,FALSE)</f>
        <v>#REF!</v>
      </c>
      <c r="EX104" s="116" t="e">
        <f>VLOOKUP($A104,'[2]~Detailed Pop''n'!$A$2:$JF$59,#REF!,FALSE)</f>
        <v>#REF!</v>
      </c>
      <c r="EY104" s="116" t="e">
        <f>VLOOKUP($A104,'[2]~Detailed Pop''n'!$A$2:$JF$59,#REF!,FALSE)</f>
        <v>#REF!</v>
      </c>
      <c r="EZ104" s="116" t="e">
        <f>VLOOKUP($A104,'[2]~Detailed Pop''n'!$A$2:$JF$59,#REF!,FALSE)</f>
        <v>#REF!</v>
      </c>
      <c r="FA104" s="116" t="e">
        <f>VLOOKUP($A104,'[2]~Detailed Pop''n'!$A$2:$JF$59,#REF!,FALSE)</f>
        <v>#REF!</v>
      </c>
      <c r="FB104" s="116" t="e">
        <f>VLOOKUP($A104,'[2]~Detailed Pop''n'!$A$2:$JF$59,#REF!,FALSE)</f>
        <v>#REF!</v>
      </c>
      <c r="FC104" s="116" t="e">
        <f>VLOOKUP($A104,'[2]~Detailed Pop''n'!$A$2:$JF$59,#REF!,FALSE)</f>
        <v>#REF!</v>
      </c>
      <c r="FD104" s="116" t="e">
        <f>VLOOKUP($A104,'[2]~Detailed Pop''n'!$A$2:$JF$59,#REF!,FALSE)</f>
        <v>#REF!</v>
      </c>
      <c r="FE104" s="116" t="e">
        <f>VLOOKUP($A104,'[2]~Detailed Pop''n'!$A$2:$JF$59,#REF!,FALSE)</f>
        <v>#REF!</v>
      </c>
      <c r="FF104" s="116" t="e">
        <f>VLOOKUP($A104,'[2]~Detailed Pop''n'!$A$2:$JF$59,#REF!,FALSE)</f>
        <v>#REF!</v>
      </c>
      <c r="FG104" s="116" t="e">
        <f>VLOOKUP($A104,'[2]~Detailed Pop''n'!$A$2:$JF$59,#REF!,FALSE)</f>
        <v>#REF!</v>
      </c>
      <c r="FH104" s="116" t="e">
        <f>VLOOKUP($A104,'[2]~Detailed Pop''n'!$A$2:$JF$59,#REF!,FALSE)</f>
        <v>#REF!</v>
      </c>
      <c r="FI104" s="116" t="e">
        <f>VLOOKUP($A104,'[2]~Detailed Pop''n'!$A$2:$JF$59,#REF!,FALSE)</f>
        <v>#REF!</v>
      </c>
      <c r="FJ104" s="116" t="e">
        <f>VLOOKUP($A104,'[2]~Detailed Pop''n'!$A$2:$JF$59,#REF!,FALSE)</f>
        <v>#REF!</v>
      </c>
      <c r="FK104" s="116" t="e">
        <f>VLOOKUP($A104,'[2]~Detailed Pop''n'!$A$2:$JF$59,#REF!,FALSE)</f>
        <v>#REF!</v>
      </c>
      <c r="FL104" s="116" t="e">
        <f>VLOOKUP($A104,'[2]~Detailed Pop''n'!$A$2:$JF$59,#REF!,FALSE)</f>
        <v>#REF!</v>
      </c>
      <c r="FM104" s="116" t="e">
        <f>VLOOKUP($A104,'[2]~Detailed Pop''n'!$A$2:$JF$59,#REF!,FALSE)</f>
        <v>#REF!</v>
      </c>
      <c r="FN104" s="116" t="e">
        <f>VLOOKUP($A104,'[2]~Detailed Pop''n'!$A$2:$JF$59,#REF!,FALSE)</f>
        <v>#REF!</v>
      </c>
      <c r="FO104" s="116" t="e">
        <f>VLOOKUP($A104,'[2]~Detailed Pop''n'!$A$2:$JF$59,#REF!,FALSE)</f>
        <v>#REF!</v>
      </c>
      <c r="FP104" s="116" t="e">
        <f>VLOOKUP($A104,'[2]~Detailed Pop''n'!$A$2:$JF$59,#REF!,FALSE)</f>
        <v>#REF!</v>
      </c>
      <c r="FQ104" s="116" t="e">
        <f>VLOOKUP($A104,'[2]~Detailed Pop''n'!$A$2:$JF$59,#REF!,FALSE)</f>
        <v>#REF!</v>
      </c>
      <c r="FR104" s="116" t="e">
        <f>VLOOKUP($A104,'[2]~Detailed Pop''n'!$A$2:$JF$59,#REF!,FALSE)</f>
        <v>#REF!</v>
      </c>
      <c r="FS104" s="116" t="e">
        <f>VLOOKUP($A104,'[2]~Detailed Pop''n'!$A$2:$JF$59,#REF!,FALSE)</f>
        <v>#REF!</v>
      </c>
      <c r="FT104" s="116" t="e">
        <f>VLOOKUP($A104,'[2]~Detailed Pop''n'!$A$2:$JF$59,#REF!,FALSE)</f>
        <v>#REF!</v>
      </c>
      <c r="FU104" s="116" t="e">
        <f>VLOOKUP($A104,'[2]~Detailed Pop''n'!$A$2:$JF$59,#REF!,FALSE)</f>
        <v>#REF!</v>
      </c>
      <c r="FV104" s="116" t="e">
        <f>VLOOKUP($A104,'[2]~Detailed Pop''n'!$A$2:$JF$59,#REF!,FALSE)</f>
        <v>#REF!</v>
      </c>
      <c r="FW104" s="116" t="e">
        <f>VLOOKUP($A104,'[2]~Detailed Pop''n'!$A$2:$JF$59,#REF!,FALSE)</f>
        <v>#REF!</v>
      </c>
      <c r="FX104" s="116" t="e">
        <f>VLOOKUP($A104,'[2]~Detailed Pop''n'!$A$2:$JF$59,#REF!,FALSE)</f>
        <v>#REF!</v>
      </c>
      <c r="FY104" s="116" t="e">
        <f>VLOOKUP($A104,'[2]~Detailed Pop''n'!$A$2:$JF$59,#REF!,FALSE)</f>
        <v>#REF!</v>
      </c>
      <c r="FZ104" s="116" t="e">
        <f>VLOOKUP($A104,'[2]~Detailed Pop''n'!$A$2:$JF$59,#REF!,FALSE)</f>
        <v>#REF!</v>
      </c>
      <c r="GA104" s="116" t="e">
        <f>VLOOKUP($A104,'[2]~Detailed Pop''n'!$A$2:$JF$59,#REF!,FALSE)</f>
        <v>#REF!</v>
      </c>
      <c r="GB104" s="116" t="e">
        <f>VLOOKUP($A104,'[2]~Detailed Pop''n'!$A$2:$JF$59,#REF!,FALSE)</f>
        <v>#REF!</v>
      </c>
      <c r="GC104" s="116" t="e">
        <f>VLOOKUP($A104,'[2]~Detailed Pop''n'!$A$2:$JF$59,#REF!,FALSE)</f>
        <v>#REF!</v>
      </c>
      <c r="GD104" s="116" t="e">
        <f>VLOOKUP($A104,'[2]~Detailed Pop''n'!$A$2:$JF$59,#REF!,FALSE)</f>
        <v>#REF!</v>
      </c>
      <c r="GE104" s="116" t="e">
        <f>VLOOKUP($A104,'[2]~Detailed Pop''n'!$A$2:$JF$59,#REF!,FALSE)</f>
        <v>#REF!</v>
      </c>
      <c r="GF104" s="116" t="e">
        <f>VLOOKUP($A104,'[2]~Detailed Pop''n'!$A$2:$JF$59,#REF!,FALSE)</f>
        <v>#REF!</v>
      </c>
      <c r="GG104" s="116" t="e">
        <f>VLOOKUP($A104,'[2]~Detailed Pop''n'!$A$2:$JF$59,#REF!,FALSE)</f>
        <v>#REF!</v>
      </c>
      <c r="GH104" s="116" t="e">
        <f>VLOOKUP($A104,'[2]~Detailed Pop''n'!$A$2:$JF$59,#REF!,FALSE)</f>
        <v>#REF!</v>
      </c>
      <c r="GI104" s="116" t="e">
        <f>VLOOKUP($A104,'[2]~Detailed Pop''n'!$A$2:$JF$59,#REF!,FALSE)</f>
        <v>#REF!</v>
      </c>
      <c r="GJ104" s="116" t="e">
        <f>VLOOKUP($A104,'[2]~Detailed Pop''n'!$A$2:$JF$59,#REF!,FALSE)</f>
        <v>#REF!</v>
      </c>
      <c r="GK104" s="116" t="e">
        <f>VLOOKUP($A104,'[2]~Detailed Pop''n'!$A$2:$JF$59,#REF!,FALSE)</f>
        <v>#REF!</v>
      </c>
      <c r="GL104" s="116" t="e">
        <f>VLOOKUP($A104,'[2]~Detailed Pop''n'!$A$2:$JF$59,#REF!,FALSE)</f>
        <v>#REF!</v>
      </c>
      <c r="GM104" s="116" t="e">
        <f>VLOOKUP($A104,'[2]~Detailed Pop''n'!$A$2:$JF$59,#REF!,FALSE)</f>
        <v>#REF!</v>
      </c>
      <c r="GN104" s="116" t="e">
        <f>VLOOKUP($A104,'[2]~Detailed Pop''n'!$A$2:$JF$59,#REF!,FALSE)</f>
        <v>#REF!</v>
      </c>
      <c r="GO104" s="116" t="e">
        <f>VLOOKUP($A104,'[2]~Detailed Pop''n'!$A$2:$JF$59,#REF!,FALSE)</f>
        <v>#REF!</v>
      </c>
      <c r="GP104" s="116" t="e">
        <f>VLOOKUP($A104,'[2]~Detailed Pop''n'!$A$2:$JF$59,#REF!,FALSE)</f>
        <v>#REF!</v>
      </c>
      <c r="GQ104" s="116" t="e">
        <f>VLOOKUP($A104,'[2]~Detailed Pop''n'!$A$2:$JF$59,#REF!,FALSE)</f>
        <v>#REF!</v>
      </c>
      <c r="GR104" s="116" t="e">
        <f>VLOOKUP($A104,'[2]~Detailed Pop''n'!$A$2:$JF$59,#REF!,FALSE)</f>
        <v>#REF!</v>
      </c>
      <c r="GS104" s="116" t="e">
        <f>VLOOKUP($A104,'[2]~Detailed Pop''n'!$A$2:$JF$59,#REF!,FALSE)</f>
        <v>#REF!</v>
      </c>
      <c r="GT104" s="116" t="e">
        <f>VLOOKUP($A104,'[2]~Detailed Pop''n'!$A$2:$JF$59,#REF!,FALSE)</f>
        <v>#REF!</v>
      </c>
      <c r="GU104" s="116" t="e">
        <f>VLOOKUP($A104,'[2]~Detailed Pop''n'!$A$2:$JF$59,#REF!,FALSE)</f>
        <v>#REF!</v>
      </c>
      <c r="GV104" s="116" t="e">
        <f>VLOOKUP($A104,'[2]~Detailed Pop''n'!$A$2:$JF$59,#REF!,FALSE)</f>
        <v>#REF!</v>
      </c>
      <c r="GW104" s="116" t="e">
        <f>VLOOKUP($A104,'[2]~Detailed Pop''n'!$A$2:$JF$59,#REF!,FALSE)</f>
        <v>#REF!</v>
      </c>
      <c r="GX104" s="116" t="e">
        <f>VLOOKUP($A104,'[2]~Detailed Pop''n'!$A$2:$JF$59,#REF!,FALSE)</f>
        <v>#REF!</v>
      </c>
      <c r="GY104" s="116" t="e">
        <f>VLOOKUP($A104,'[2]~Detailed Pop''n'!$A$2:$JF$59,#REF!,FALSE)</f>
        <v>#REF!</v>
      </c>
      <c r="GZ104" s="116" t="e">
        <f>VLOOKUP($A104,'[2]~Detailed Pop''n'!$A$2:$JF$59,#REF!,FALSE)</f>
        <v>#REF!</v>
      </c>
      <c r="HA104" s="116" t="e">
        <f>VLOOKUP($A104,'[2]~Detailed Pop''n'!$A$2:$JF$59,#REF!,FALSE)</f>
        <v>#REF!</v>
      </c>
      <c r="HB104" s="116" t="e">
        <f>VLOOKUP($A104,'[2]~Detailed Pop''n'!$A$2:$JF$59,#REF!,FALSE)</f>
        <v>#REF!</v>
      </c>
      <c r="HC104" s="116" t="e">
        <f>VLOOKUP($A104,'[2]~Detailed Pop''n'!$A$2:$JF$59,#REF!,FALSE)</f>
        <v>#REF!</v>
      </c>
      <c r="HD104" s="116" t="e">
        <f>VLOOKUP($A104,'[2]~Detailed Pop''n'!$A$2:$JF$59,#REF!,FALSE)</f>
        <v>#REF!</v>
      </c>
      <c r="HE104" s="116" t="e">
        <f>VLOOKUP($A104,'[2]~Detailed Pop''n'!$A$2:$JF$59,#REF!,FALSE)</f>
        <v>#REF!</v>
      </c>
      <c r="HF104" s="116" t="e">
        <f>VLOOKUP($A104,'[2]~Detailed Pop''n'!$A$2:$JF$59,#REF!,FALSE)</f>
        <v>#REF!</v>
      </c>
      <c r="HG104" s="116" t="e">
        <f>VLOOKUP($A104,'[2]~Detailed Pop''n'!$A$2:$JF$59,#REF!,FALSE)</f>
        <v>#REF!</v>
      </c>
      <c r="HH104" s="116" t="e">
        <f>VLOOKUP($A104,'[2]~Detailed Pop''n'!$A$2:$JF$59,#REF!,FALSE)</f>
        <v>#REF!</v>
      </c>
      <c r="HI104" s="116" t="e">
        <f>VLOOKUP($A104,'[2]~Detailed Pop''n'!$A$2:$JF$59,#REF!,FALSE)</f>
        <v>#REF!</v>
      </c>
      <c r="HJ104" s="116" t="e">
        <f>VLOOKUP($A104,'[2]~Detailed Pop''n'!$A$2:$JF$59,#REF!,FALSE)</f>
        <v>#REF!</v>
      </c>
      <c r="HK104" s="116" t="e">
        <f>VLOOKUP($A104,'[2]~Detailed Pop''n'!$A$2:$JF$59,#REF!,FALSE)</f>
        <v>#REF!</v>
      </c>
      <c r="HL104" s="116" t="e">
        <f>VLOOKUP($A104,'[2]~Detailed Pop''n'!$A$2:$JF$59,#REF!,FALSE)</f>
        <v>#REF!</v>
      </c>
      <c r="HM104" s="116" t="e">
        <f>VLOOKUP($A104,'[2]~Detailed Pop''n'!$A$2:$JF$59,#REF!,FALSE)</f>
        <v>#REF!</v>
      </c>
      <c r="HN104" s="116" t="e">
        <f>VLOOKUP($A104,'[2]~Detailed Pop''n'!$A$2:$JF$59,#REF!,FALSE)</f>
        <v>#REF!</v>
      </c>
      <c r="HO104" s="116" t="e">
        <f>VLOOKUP($A104,'[2]~Detailed Pop''n'!$A$2:$JF$59,#REF!,FALSE)</f>
        <v>#REF!</v>
      </c>
      <c r="HP104" s="116" t="e">
        <f>VLOOKUP($A104,'[2]~Detailed Pop''n'!$A$2:$JF$59,#REF!,FALSE)</f>
        <v>#REF!</v>
      </c>
      <c r="HQ104" s="116" t="e">
        <f>VLOOKUP($A104,'[2]~Detailed Pop''n'!$A$2:$JF$59,#REF!,FALSE)</f>
        <v>#REF!</v>
      </c>
      <c r="HR104" s="116" t="e">
        <f>VLOOKUP($A104,'[2]~Detailed Pop''n'!$A$2:$JF$59,#REF!,FALSE)</f>
        <v>#REF!</v>
      </c>
      <c r="HS104" s="116" t="e">
        <f>VLOOKUP($A104,'[2]~Detailed Pop''n'!$A$2:$JF$59,#REF!,FALSE)</f>
        <v>#REF!</v>
      </c>
      <c r="HT104" s="116" t="e">
        <f>VLOOKUP($A104,'[2]~Detailed Pop''n'!$A$2:$JF$59,#REF!,FALSE)</f>
        <v>#REF!</v>
      </c>
      <c r="HU104" s="116" t="e">
        <f>VLOOKUP($A104,'[2]~Detailed Pop''n'!$A$2:$JF$59,#REF!,FALSE)</f>
        <v>#REF!</v>
      </c>
      <c r="HV104" s="116" t="e">
        <f>VLOOKUP($A104,'[2]~Detailed Pop''n'!$A$2:$JF$59,#REF!,FALSE)</f>
        <v>#REF!</v>
      </c>
      <c r="HW104" s="116" t="e">
        <f>VLOOKUP($A104,'[2]~Detailed Pop''n'!$A$2:$JF$59,#REF!,FALSE)</f>
        <v>#REF!</v>
      </c>
      <c r="HX104" s="116" t="e">
        <f>VLOOKUP($A104,'[2]~Detailed Pop''n'!$A$2:$JF$59,#REF!,FALSE)</f>
        <v>#REF!</v>
      </c>
      <c r="HY104" s="116" t="e">
        <f>VLOOKUP($A104,'[2]~Detailed Pop''n'!$A$2:$JF$59,#REF!,FALSE)</f>
        <v>#REF!</v>
      </c>
      <c r="HZ104" s="116" t="e">
        <f>VLOOKUP($A104,'[2]~Detailed Pop''n'!$A$2:$JF$59,#REF!,FALSE)</f>
        <v>#REF!</v>
      </c>
      <c r="IA104" s="116" t="e">
        <f>VLOOKUP($A104,'[2]~Detailed Pop''n'!$A$2:$JF$59,#REF!,FALSE)</f>
        <v>#REF!</v>
      </c>
      <c r="IB104" s="116" t="e">
        <f>VLOOKUP($A104,'[2]~Detailed Pop''n'!$A$2:$JF$59,#REF!,FALSE)</f>
        <v>#REF!</v>
      </c>
      <c r="IC104" s="116" t="e">
        <f>VLOOKUP($A104,'[2]~Detailed Pop''n'!$A$2:$JF$59,#REF!,FALSE)</f>
        <v>#REF!</v>
      </c>
      <c r="ID104" s="116" t="e">
        <f>VLOOKUP($A104,'[2]~Detailed Pop''n'!$A$2:$JF$59,#REF!,FALSE)</f>
        <v>#REF!</v>
      </c>
      <c r="IE104" s="116" t="e">
        <f>VLOOKUP($A104,'[2]~Detailed Pop''n'!$A$2:$JF$59,#REF!,FALSE)</f>
        <v>#REF!</v>
      </c>
      <c r="IF104" s="116" t="e">
        <f>VLOOKUP($A104,'[2]~Detailed Pop''n'!$A$2:$JF$59,#REF!,FALSE)</f>
        <v>#REF!</v>
      </c>
      <c r="IG104" s="116" t="e">
        <f>VLOOKUP($A104,'[2]~Detailed Pop''n'!$A$2:$JF$59,#REF!,FALSE)</f>
        <v>#REF!</v>
      </c>
      <c r="IH104" s="116" t="e">
        <f>VLOOKUP($A104,'[2]~Detailed Pop''n'!$A$2:$JF$59,#REF!,FALSE)</f>
        <v>#REF!</v>
      </c>
      <c r="II104" s="116" t="e">
        <f>VLOOKUP($A104,'[2]~Detailed Pop''n'!$A$2:$JF$59,#REF!,FALSE)</f>
        <v>#REF!</v>
      </c>
      <c r="IJ104" s="116" t="e">
        <f>VLOOKUP($A104,'[2]~Detailed Pop''n'!$A$2:$JF$59,#REF!,FALSE)</f>
        <v>#REF!</v>
      </c>
      <c r="IK104" s="116" t="e">
        <f>VLOOKUP($A104,'[2]~Detailed Pop''n'!$A$2:$JF$59,#REF!,FALSE)</f>
        <v>#REF!</v>
      </c>
      <c r="IL104" s="116" t="e">
        <f>VLOOKUP($A104,'[2]~Detailed Pop''n'!$A$2:$JF$59,#REF!,FALSE)</f>
        <v>#REF!</v>
      </c>
      <c r="IM104" s="116" t="e">
        <f>VLOOKUP($A104,'[2]~Detailed Pop''n'!$A$2:$JF$59,#REF!,FALSE)</f>
        <v>#REF!</v>
      </c>
      <c r="IN104" s="116" t="e">
        <f>VLOOKUP($A104,'[2]~Detailed Pop''n'!$A$2:$JF$59,#REF!,FALSE)</f>
        <v>#REF!</v>
      </c>
      <c r="IO104" s="116" t="e">
        <f>VLOOKUP($A104,'[2]~Detailed Pop''n'!$A$2:$JF$59,#REF!,FALSE)</f>
        <v>#REF!</v>
      </c>
      <c r="IP104" s="116" t="e">
        <f>VLOOKUP($A104,'[2]~Detailed Pop''n'!$A$2:$JF$59,#REF!,FALSE)</f>
        <v>#REF!</v>
      </c>
      <c r="IQ104" s="116" t="e">
        <f>VLOOKUP($A104,'[2]~Detailed Pop''n'!$A$2:$JF$59,#REF!,FALSE)</f>
        <v>#REF!</v>
      </c>
      <c r="IR104" s="116" t="e">
        <f>VLOOKUP($A104,'[2]~Detailed Pop''n'!$A$2:$JF$59,#REF!,FALSE)</f>
        <v>#REF!</v>
      </c>
      <c r="IS104" s="116" t="e">
        <f>VLOOKUP($A104,'[2]~Detailed Pop''n'!$A$2:$JF$59,#REF!,FALSE)</f>
        <v>#REF!</v>
      </c>
      <c r="IT104" s="116" t="e">
        <f>VLOOKUP($A104,'[2]~Detailed Pop''n'!$A$2:$JF$59,#REF!,FALSE)</f>
        <v>#REF!</v>
      </c>
      <c r="IU104" s="116" t="e">
        <f>VLOOKUP($A104,'[2]~Detailed Pop''n'!$A$2:$JF$59,#REF!,FALSE)</f>
        <v>#REF!</v>
      </c>
      <c r="IV104" s="116" t="e">
        <f>VLOOKUP($A104,'[2]~Detailed Pop''n'!$A$2:$JF$59,#REF!,FALSE)</f>
        <v>#REF!</v>
      </c>
      <c r="IW104" s="116" t="e">
        <f>VLOOKUP($A104,'[2]~Detailed Pop''n'!$A$2:$JF$59,#REF!,FALSE)</f>
        <v>#REF!</v>
      </c>
      <c r="IX104" s="116" t="e">
        <f>VLOOKUP($A104,'[2]~Detailed Pop''n'!$A$2:$JF$59,#REF!,FALSE)</f>
        <v>#REF!</v>
      </c>
      <c r="IY104" s="116" t="e">
        <f>VLOOKUP($A104,'[2]~Detailed Pop''n'!$A$2:$JF$59,#REF!,FALSE)</f>
        <v>#REF!</v>
      </c>
      <c r="IZ104" s="116" t="e">
        <f>VLOOKUP($A104,'[2]~Detailed Pop''n'!$A$2:$JF$59,#REF!,FALSE)</f>
        <v>#REF!</v>
      </c>
      <c r="JA104" s="116" t="e">
        <f>VLOOKUP($A104,'[2]~Detailed Pop''n'!$A$2:$JF$59,#REF!,FALSE)</f>
        <v>#REF!</v>
      </c>
      <c r="JB104" s="116" t="e">
        <f>VLOOKUP($A104,'[2]~Detailed Pop''n'!$A$2:$JF$59,#REF!,FALSE)</f>
        <v>#REF!</v>
      </c>
      <c r="JC104" s="116" t="e">
        <f>VLOOKUP($A104,'[2]~Detailed Pop''n'!$A$2:$JF$59,#REF!,FALSE)</f>
        <v>#REF!</v>
      </c>
      <c r="JD104" s="116" t="e">
        <f>VLOOKUP($A104,'[2]~Detailed Pop''n'!$A$2:$JF$59,#REF!,FALSE)</f>
        <v>#REF!</v>
      </c>
      <c r="JE104" s="116" t="e">
        <f>VLOOKUP($A104,'[2]~Detailed Pop''n'!$A$2:$JF$59,#REF!,FALSE)</f>
        <v>#REF!</v>
      </c>
      <c r="JF104" s="116" t="e">
        <f>VLOOKUP($A104,'[2]~Detailed Pop''n'!$A$2:$JF$59,#REF!,FALSE)</f>
        <v>#REF!</v>
      </c>
      <c r="JG104" s="116" t="e">
        <f>VLOOKUP($A104,'[2]~Detailed Pop''n'!$A$2:$JF$59,#REF!,FALSE)</f>
        <v>#REF!</v>
      </c>
      <c r="JH104" s="116" t="e">
        <f>VLOOKUP($A104,'[2]~Detailed Pop''n'!$A$2:$JF$59,#REF!,FALSE)</f>
        <v>#REF!</v>
      </c>
      <c r="JI104" s="116" t="e">
        <f>VLOOKUP($A104,'[2]~Detailed Pop''n'!$A$2:$JF$59,#REF!,FALSE)</f>
        <v>#REF!</v>
      </c>
      <c r="JJ104" s="116" t="e">
        <f>VLOOKUP($A104,'[2]~Detailed Pop''n'!$A$2:$JF$59,#REF!,FALSE)</f>
        <v>#REF!</v>
      </c>
      <c r="JK104" s="116" t="e">
        <f>VLOOKUP($A104,'[2]~Detailed Pop''n'!$A$2:$JF$59,#REF!,FALSE)</f>
        <v>#REF!</v>
      </c>
      <c r="JL104" s="116" t="e">
        <f>VLOOKUP($A104,'[2]~Detailed Pop''n'!$A$2:$JF$59,#REF!,FALSE)</f>
        <v>#REF!</v>
      </c>
      <c r="JM104" s="116" t="e">
        <f>VLOOKUP($A104,'[2]~Detailed Pop''n'!$A$2:$JF$59,#REF!,FALSE)</f>
        <v>#REF!</v>
      </c>
      <c r="JN104" s="116" t="e">
        <f>VLOOKUP($A104,'[2]~Detailed Pop''n'!$A$2:$JF$59,#REF!,FALSE)</f>
        <v>#REF!</v>
      </c>
      <c r="JO104" s="116" t="e">
        <f>VLOOKUP($A104,'[2]~Detailed Pop''n'!$A$2:$JF$59,#REF!,FALSE)</f>
        <v>#REF!</v>
      </c>
      <c r="JP104" s="116" t="e">
        <f>VLOOKUP($A104,'[2]~Detailed Pop''n'!$A$2:$JF$59,#REF!,FALSE)</f>
        <v>#REF!</v>
      </c>
      <c r="JQ104" s="116" t="e">
        <f>VLOOKUP($A104,'[2]~Detailed Pop''n'!$A$2:$JF$59,#REF!,FALSE)</f>
        <v>#REF!</v>
      </c>
      <c r="JR104" s="116" t="e">
        <f>VLOOKUP($A104,'[2]~Detailed Pop''n'!$A$2:$JF$59,#REF!,FALSE)</f>
        <v>#REF!</v>
      </c>
      <c r="JS104" s="116" t="e">
        <f>VLOOKUP($A104,'[2]~Detailed Pop''n'!$A$2:$JF$59,#REF!,FALSE)</f>
        <v>#REF!</v>
      </c>
      <c r="JT104" s="116" t="e">
        <f>VLOOKUP($A104,'[2]~Detailed Pop''n'!$A$2:$JF$59,#REF!,FALSE)</f>
        <v>#REF!</v>
      </c>
    </row>
    <row r="105" spans="1:280">
      <c r="A105" s="116">
        <v>5901804</v>
      </c>
      <c r="B105" s="116" t="s">
        <v>375</v>
      </c>
      <c r="C105" s="116" t="s">
        <v>348</v>
      </c>
      <c r="H105" s="116" t="e">
        <f>VLOOKUP($A105,'[2]~Detailed Pop''n'!$A$2:$JF$59,#REF!,FALSE)</f>
        <v>#REF!</v>
      </c>
      <c r="I105" s="116" t="e">
        <f>VLOOKUP($A105,'[2]~Detailed Pop''n'!$A$2:$JF$59,#REF!,FALSE)</f>
        <v>#REF!</v>
      </c>
      <c r="J105" s="213" t="e">
        <f>VLOOKUP($A105,'[2]~Detailed Pop''n'!$A$2:$JF$59,#REF!,FALSE)</f>
        <v>#REF!</v>
      </c>
      <c r="K105" s="213" t="e">
        <f>VLOOKUP($A105,'[2]~Detailed Pop''n'!$A$2:$JF$59,#REF!,FALSE)</f>
        <v>#REF!</v>
      </c>
      <c r="L105" s="213" t="e">
        <f>VLOOKUP($A105,'[2]~Detailed Pop''n'!$A$2:$JF$59,#REF!,FALSE)</f>
        <v>#REF!</v>
      </c>
      <c r="M105" s="213" t="e">
        <f>VLOOKUP($A105,'[2]~Detailed Pop''n'!$A$2:$JF$59,#REF!,FALSE)</f>
        <v>#REF!</v>
      </c>
      <c r="N105" s="213" t="e">
        <f>VLOOKUP($A105,'[2]~Detailed Pop''n'!$A$2:$JF$59,#REF!,FALSE)</f>
        <v>#REF!</v>
      </c>
      <c r="O105" s="213" t="e">
        <f>VLOOKUP($A105,'[2]~Detailed Pop''n'!$A$2:$JF$59,#REF!,FALSE)</f>
        <v>#REF!</v>
      </c>
      <c r="P105" s="222" t="e">
        <f>VLOOKUP($A105,'[2]~Detailed Pop''n'!$A$2:$JF$59,#REF!,FALSE)</f>
        <v>#REF!</v>
      </c>
      <c r="Q105" s="222" t="e">
        <f>VLOOKUP($A105,'[2]~Detailed Pop''n'!$A$2:$JF$59,#REF!,FALSE)</f>
        <v>#REF!</v>
      </c>
      <c r="R105" s="222" t="e">
        <f>VLOOKUP($A105,'[2]~Detailed Pop''n'!$A$2:$JF$59,#REF!,FALSE)</f>
        <v>#REF!</v>
      </c>
      <c r="S105" s="222" t="e">
        <f>VLOOKUP($A105,'[2]~Detailed Pop''n'!$A$2:$JF$59,#REF!,FALSE)</f>
        <v>#REF!</v>
      </c>
      <c r="T105" s="222" t="e">
        <f>VLOOKUP($A105,'[2]~Detailed Pop''n'!$A$2:$JF$59,#REF!,FALSE)</f>
        <v>#REF!</v>
      </c>
      <c r="U105" s="222" t="e">
        <f>VLOOKUP($A105,'[2]~Detailed Pop''n'!$A$2:$JF$59,#REF!,FALSE)</f>
        <v>#REF!</v>
      </c>
      <c r="V105" s="222" t="e">
        <f>VLOOKUP($A105,'[2]~Detailed Pop''n'!$A$2:$JF$59,#REF!,FALSE)</f>
        <v>#REF!</v>
      </c>
      <c r="W105" s="222" t="e">
        <f>VLOOKUP($A105,'[2]~Detailed Pop''n'!$A$2:$JF$59,#REF!,FALSE)</f>
        <v>#REF!</v>
      </c>
      <c r="X105" s="222" t="e">
        <f>VLOOKUP($A105,'[2]~Detailed Pop''n'!$A$2:$JF$59,#REF!,FALSE)</f>
        <v>#REF!</v>
      </c>
      <c r="Y105" s="222" t="e">
        <f>VLOOKUP($A105,'[2]~Detailed Pop''n'!$A$2:$JF$59,#REF!,FALSE)</f>
        <v>#REF!</v>
      </c>
      <c r="Z105" s="222" t="e">
        <f>VLOOKUP($A105,'[2]~Detailed Pop''n'!$A$2:$JF$59,#REF!,FALSE)</f>
        <v>#REF!</v>
      </c>
      <c r="AA105" s="222" t="e">
        <f>VLOOKUP($A105,'[2]~Detailed Pop''n'!$A$2:$JF$59,#REF!,FALSE)</f>
        <v>#REF!</v>
      </c>
      <c r="AB105" s="222" t="e">
        <f>VLOOKUP($A105,'[2]~Detailed Pop''n'!$A$2:$JF$59,#REF!,FALSE)</f>
        <v>#REF!</v>
      </c>
      <c r="AC105" s="222" t="e">
        <f>VLOOKUP($A105,'[2]~Detailed Pop''n'!$A$2:$JF$59,#REF!,FALSE)</f>
        <v>#REF!</v>
      </c>
      <c r="AD105" s="222" t="e">
        <f>VLOOKUP($A105,'[2]~Detailed Pop''n'!$A$2:$JF$59,#REF!,FALSE)</f>
        <v>#REF!</v>
      </c>
      <c r="AE105" s="222" t="e">
        <f>VLOOKUP($A105,'[2]~Detailed Pop''n'!$A$2:$JF$59,#REF!,FALSE)</f>
        <v>#REF!</v>
      </c>
      <c r="AF105" s="222" t="e">
        <f>VLOOKUP($A105,'[2]~Detailed Pop''n'!$A$2:$JF$59,#REF!,FALSE)</f>
        <v>#REF!</v>
      </c>
      <c r="AG105" s="222" t="e">
        <f>VLOOKUP($A105,'[2]~Detailed Pop''n'!$A$2:$JF$59,#REF!,FALSE)</f>
        <v>#REF!</v>
      </c>
      <c r="AH105" s="222" t="e">
        <f>VLOOKUP($A105,'[2]~Detailed Pop''n'!$A$2:$JF$59,#REF!,FALSE)</f>
        <v>#REF!</v>
      </c>
      <c r="AI105" s="222" t="e">
        <f>VLOOKUP($A105,'[2]~Detailed Pop''n'!$A$2:$JF$59,#REF!,FALSE)</f>
        <v>#REF!</v>
      </c>
      <c r="AJ105" s="231" t="e">
        <f>VLOOKUP($A105,'[2]~Detailed Pop''n'!$A$2:$JF$59,#REF!,FALSE)</f>
        <v>#REF!</v>
      </c>
      <c r="AK105" s="231" t="e">
        <f>VLOOKUP($A105,'[2]~Detailed Pop''n'!$A$2:$JF$59,#REF!,FALSE)</f>
        <v>#REF!</v>
      </c>
      <c r="AL105" s="231" t="e">
        <f>VLOOKUP($A105,'[2]~Detailed Pop''n'!$A$2:$JF$59,#REF!,FALSE)</f>
        <v>#REF!</v>
      </c>
      <c r="AM105" s="231" t="e">
        <f>VLOOKUP($A105,'[2]~Detailed Pop''n'!$A$2:$JF$59,#REF!,FALSE)</f>
        <v>#REF!</v>
      </c>
      <c r="AN105" s="231" t="e">
        <f>VLOOKUP($A105,'[2]~Detailed Pop''n'!$A$2:$JF$59,#REF!,FALSE)</f>
        <v>#REF!</v>
      </c>
      <c r="AO105" s="231" t="e">
        <f>VLOOKUP($A105,'[2]~Detailed Pop''n'!$A$2:$JF$59,#REF!,FALSE)</f>
        <v>#REF!</v>
      </c>
      <c r="AP105" s="231" t="e">
        <f>VLOOKUP($A105,'[2]~Detailed Pop''n'!$A$2:$JF$59,#REF!,FALSE)</f>
        <v>#REF!</v>
      </c>
      <c r="AQ105" s="231" t="e">
        <f>VLOOKUP($A105,'[2]~Detailed Pop''n'!$A$2:$JF$59,#REF!,FALSE)</f>
        <v>#REF!</v>
      </c>
      <c r="AR105" s="231" t="e">
        <f>VLOOKUP($A105,'[2]~Detailed Pop''n'!$A$2:$JF$59,#REF!,FALSE)</f>
        <v>#REF!</v>
      </c>
      <c r="AS105" s="231" t="e">
        <f>VLOOKUP($A105,'[2]~Detailed Pop''n'!$A$2:$JF$59,#REF!,FALSE)</f>
        <v>#REF!</v>
      </c>
      <c r="AT105" s="231" t="e">
        <f>VLOOKUP($A105,'[2]~Detailed Pop''n'!$A$2:$JF$59,#REF!,FALSE)</f>
        <v>#REF!</v>
      </c>
      <c r="AU105" s="231" t="e">
        <f>VLOOKUP($A105,'[2]~Detailed Pop''n'!$A$2:$JF$59,#REF!,FALSE)</f>
        <v>#REF!</v>
      </c>
      <c r="AV105" s="116" t="e">
        <f>VLOOKUP($A105,'[2]~Detailed Pop''n'!$A$2:$JF$59,#REF!,FALSE)</f>
        <v>#REF!</v>
      </c>
      <c r="AW105" s="116" t="e">
        <f>VLOOKUP($A105,'[2]~Detailed Pop''n'!$A$2:$JF$59,#REF!,FALSE)</f>
        <v>#REF!</v>
      </c>
      <c r="AX105" s="116" t="e">
        <f>VLOOKUP($A105,'[2]~Detailed Pop''n'!$A$2:$JF$59,#REF!,FALSE)</f>
        <v>#REF!</v>
      </c>
      <c r="AY105" s="116" t="e">
        <f>VLOOKUP($A105,'[2]~Detailed Pop''n'!$A$2:$JF$59,#REF!,FALSE)</f>
        <v>#REF!</v>
      </c>
      <c r="AZ105" s="116" t="e">
        <f>VLOOKUP($A105,'[2]~Detailed Pop''n'!$A$2:$JF$59,#REF!,FALSE)</f>
        <v>#REF!</v>
      </c>
      <c r="BA105" s="116" t="e">
        <f>VLOOKUP($A105,'[2]~Detailed Pop''n'!$A$2:$JF$59,#REF!,FALSE)</f>
        <v>#REF!</v>
      </c>
      <c r="BB105" s="116" t="e">
        <f>VLOOKUP($A105,'[2]~Detailed Pop''n'!$A$2:$JF$59,#REF!,FALSE)</f>
        <v>#REF!</v>
      </c>
      <c r="BC105" s="116" t="e">
        <f>VLOOKUP($A105,'[2]~Detailed Pop''n'!$A$2:$JF$59,#REF!,FALSE)</f>
        <v>#REF!</v>
      </c>
      <c r="BD105" s="116" t="e">
        <f>VLOOKUP($A105,'[2]~Detailed Pop''n'!$A$2:$JF$59,#REF!,FALSE)</f>
        <v>#REF!</v>
      </c>
      <c r="BE105" s="116" t="e">
        <f>VLOOKUP($A105,'[2]~Detailed Pop''n'!$A$2:$JF$59,#REF!,FALSE)</f>
        <v>#REF!</v>
      </c>
      <c r="BF105" s="116" t="e">
        <f>VLOOKUP($A105,'[2]~Detailed Pop''n'!$A$2:$JF$59,#REF!,FALSE)</f>
        <v>#REF!</v>
      </c>
      <c r="BG105" s="116" t="e">
        <f>VLOOKUP($A105,'[2]~Detailed Pop''n'!$A$2:$JF$59,#REF!,FALSE)</f>
        <v>#REF!</v>
      </c>
      <c r="BH105" s="116" t="e">
        <f>VLOOKUP($A105,'[2]~Detailed Pop''n'!$A$2:$JF$59,#REF!,FALSE)</f>
        <v>#REF!</v>
      </c>
      <c r="BI105" s="116" t="e">
        <f>VLOOKUP($A105,'[2]~Detailed Pop''n'!$A$2:$JF$59,#REF!,FALSE)</f>
        <v>#REF!</v>
      </c>
      <c r="BJ105" s="116" t="e">
        <f>VLOOKUP($A105,'[2]~Detailed Pop''n'!$A$2:$JF$59,#REF!,FALSE)</f>
        <v>#REF!</v>
      </c>
      <c r="BK105" s="116" t="e">
        <f>VLOOKUP($A105,'[2]~Detailed Pop''n'!$A$2:$JF$59,#REF!,FALSE)</f>
        <v>#REF!</v>
      </c>
      <c r="BL105" s="116" t="e">
        <f>VLOOKUP($A105,'[2]~Detailed Pop''n'!$A$2:$JF$59,#REF!,FALSE)</f>
        <v>#REF!</v>
      </c>
      <c r="BM105" s="116" t="e">
        <f>VLOOKUP($A105,'[2]~Detailed Pop''n'!$A$2:$JF$59,#REF!,FALSE)</f>
        <v>#REF!</v>
      </c>
      <c r="BN105" s="116" t="e">
        <f>VLOOKUP($A105,'[2]~Detailed Pop''n'!$A$2:$JF$59,#REF!,FALSE)</f>
        <v>#REF!</v>
      </c>
      <c r="BO105" s="116" t="e">
        <f>VLOOKUP($A105,'[2]~Detailed Pop''n'!$A$2:$JF$59,#REF!,FALSE)</f>
        <v>#REF!</v>
      </c>
      <c r="BP105" s="116" t="e">
        <f>VLOOKUP($A105,'[2]~Detailed Pop''n'!$A$2:$JF$59,#REF!,FALSE)</f>
        <v>#REF!</v>
      </c>
      <c r="BQ105" s="116" t="e">
        <f>VLOOKUP($A105,'[2]~Detailed Pop''n'!$A$2:$JF$59,#REF!,FALSE)</f>
        <v>#REF!</v>
      </c>
      <c r="BR105" s="116" t="e">
        <f>VLOOKUP($A105,'[2]~Detailed Pop''n'!$A$2:$JF$59,#REF!,FALSE)</f>
        <v>#REF!</v>
      </c>
      <c r="BS105" s="116" t="e">
        <f>VLOOKUP($A105,'[2]~Detailed Pop''n'!$A$2:$JF$59,#REF!,FALSE)</f>
        <v>#REF!</v>
      </c>
      <c r="BT105" s="116" t="e">
        <f>VLOOKUP($A105,'[2]~Detailed Pop''n'!$A$2:$JF$59,#REF!,FALSE)</f>
        <v>#REF!</v>
      </c>
      <c r="BU105" s="116" t="e">
        <f>VLOOKUP($A105,'[2]~Detailed Pop''n'!$A$2:$JF$59,#REF!,FALSE)</f>
        <v>#REF!</v>
      </c>
      <c r="CJ105" s="116" t="e">
        <f>VLOOKUP($A105,'[2]~Detailed Pop''n'!$A$2:$JF$59,#REF!,FALSE)</f>
        <v>#REF!</v>
      </c>
      <c r="CK105" s="116" t="e">
        <f>VLOOKUP($A105,'[2]~Detailed Pop''n'!$A$2:$JF$59,#REF!,FALSE)</f>
        <v>#REF!</v>
      </c>
      <c r="CL105" s="116" t="e">
        <f>VLOOKUP($A105,'[2]~Detailed Pop''n'!$A$2:$JF$59,#REF!,FALSE)</f>
        <v>#REF!</v>
      </c>
      <c r="CM105" s="116" t="e">
        <f>VLOOKUP($A105,'[2]~Detailed Pop''n'!$A$2:$JF$59,#REF!,FALSE)</f>
        <v>#REF!</v>
      </c>
      <c r="CN105" s="116" t="e">
        <f>VLOOKUP($A105,'[2]~Detailed Pop''n'!$A$2:$JF$59,#REF!,FALSE)</f>
        <v>#REF!</v>
      </c>
      <c r="CO105" s="116" t="e">
        <f>VLOOKUP($A105,'[2]~Detailed Pop''n'!$A$2:$JF$59,#REF!,FALSE)</f>
        <v>#REF!</v>
      </c>
      <c r="CP105" s="116" t="e">
        <f>VLOOKUP($A105,'[2]~Detailed Pop''n'!$A$2:$JF$59,#REF!,FALSE)</f>
        <v>#REF!</v>
      </c>
      <c r="CQ105" s="116" t="e">
        <f>VLOOKUP($A105,'[2]~Detailed Pop''n'!$A$2:$JF$59,#REF!,FALSE)</f>
        <v>#REF!</v>
      </c>
      <c r="CR105" s="116" t="e">
        <f>VLOOKUP($A105,'[2]~Detailed Pop''n'!$A$2:$JF$59,#REF!,FALSE)</f>
        <v>#REF!</v>
      </c>
      <c r="CS105" s="116" t="e">
        <f>VLOOKUP($A105,'[2]~Detailed Pop''n'!$A$2:$JF$59,#REF!,FALSE)</f>
        <v>#REF!</v>
      </c>
      <c r="CT105" s="116" t="e">
        <f>VLOOKUP($A105,'[2]~Detailed Pop''n'!$A$2:$JF$59,#REF!,FALSE)</f>
        <v>#REF!</v>
      </c>
      <c r="CU105" s="116" t="e">
        <f>VLOOKUP($A105,'[2]~Detailed Pop''n'!$A$2:$JF$59,#REF!,FALSE)</f>
        <v>#REF!</v>
      </c>
      <c r="CV105" s="116" t="e">
        <f>VLOOKUP($A105,'[2]~Detailed Pop''n'!$A$2:$JF$59,#REF!,FALSE)</f>
        <v>#REF!</v>
      </c>
      <c r="CW105" s="116" t="e">
        <f>VLOOKUP($A105,'[2]~Detailed Pop''n'!$A$2:$JF$59,#REF!,FALSE)</f>
        <v>#REF!</v>
      </c>
      <c r="CX105" s="116" t="e">
        <f>VLOOKUP($A105,'[2]~Detailed Pop''n'!$A$2:$JF$59,#REF!,FALSE)</f>
        <v>#REF!</v>
      </c>
      <c r="CY105" s="116" t="e">
        <f>VLOOKUP($A105,'[2]~Detailed Pop''n'!$A$2:$JF$59,#REF!,FALSE)</f>
        <v>#REF!</v>
      </c>
      <c r="CZ105" s="116" t="e">
        <f>VLOOKUP($A105,'[2]~Detailed Pop''n'!$A$2:$JF$59,#REF!,FALSE)</f>
        <v>#REF!</v>
      </c>
      <c r="DA105" s="116" t="e">
        <f>VLOOKUP($A105,'[2]~Detailed Pop''n'!$A$2:$JF$59,#REF!,FALSE)</f>
        <v>#REF!</v>
      </c>
      <c r="DB105" s="116" t="e">
        <f>VLOOKUP($A105,'[2]~Detailed Pop''n'!$A$2:$JF$59,#REF!,FALSE)</f>
        <v>#REF!</v>
      </c>
      <c r="DC105" s="116" t="e">
        <f>VLOOKUP($A105,'[2]~Detailed Pop''n'!$A$2:$JF$59,#REF!,FALSE)</f>
        <v>#REF!</v>
      </c>
      <c r="DD105" s="116" t="e">
        <f>VLOOKUP($A105,'[2]~Detailed Pop''n'!$A$2:$JF$59,#REF!,FALSE)</f>
        <v>#REF!</v>
      </c>
      <c r="DE105" s="116" t="e">
        <f>VLOOKUP($A105,'[2]~Detailed Pop''n'!$A$2:$JF$59,#REF!,FALSE)</f>
        <v>#REF!</v>
      </c>
      <c r="DF105" s="116" t="e">
        <f>VLOOKUP($A105,'[2]~Detailed Pop''n'!$A$2:$JF$59,#REF!,FALSE)</f>
        <v>#REF!</v>
      </c>
      <c r="DG105" s="116" t="e">
        <f>VLOOKUP($A105,'[2]~Detailed Pop''n'!$A$2:$JF$59,#REF!,FALSE)</f>
        <v>#REF!</v>
      </c>
      <c r="DH105" s="116" t="e">
        <f>VLOOKUP($A105,'[2]~Detailed Pop''n'!$A$2:$JF$59,#REF!,FALSE)</f>
        <v>#REF!</v>
      </c>
      <c r="DI105" s="116" t="e">
        <f>VLOOKUP($A105,'[2]~Detailed Pop''n'!$A$2:$JF$59,#REF!,FALSE)</f>
        <v>#REF!</v>
      </c>
      <c r="DJ105" s="116" t="e">
        <f>VLOOKUP($A105,'[2]~Detailed Pop''n'!$A$2:$JF$59,#REF!,FALSE)</f>
        <v>#REF!</v>
      </c>
      <c r="DK105" s="116" t="e">
        <f>VLOOKUP($A105,'[2]~Detailed Pop''n'!$A$2:$JF$59,#REF!,FALSE)</f>
        <v>#REF!</v>
      </c>
      <c r="DL105" s="116" t="e">
        <f>VLOOKUP($A105,'[2]~Detailed Pop''n'!$A$2:$JF$59,#REF!,FALSE)</f>
        <v>#REF!</v>
      </c>
      <c r="DM105" s="116" t="e">
        <f>VLOOKUP($A105,'[2]~Detailed Pop''n'!$A$2:$JF$59,#REF!,FALSE)</f>
        <v>#REF!</v>
      </c>
      <c r="DN105" s="116" t="e">
        <f>VLOOKUP($A105,'[2]~Detailed Pop''n'!$A$2:$JF$59,#REF!,FALSE)</f>
        <v>#REF!</v>
      </c>
      <c r="DO105" s="116" t="e">
        <f>VLOOKUP($A105,'[2]~Detailed Pop''n'!$A$2:$JF$59,#REF!,FALSE)</f>
        <v>#REF!</v>
      </c>
      <c r="DP105" s="116" t="e">
        <f>VLOOKUP($A105,'[2]~Detailed Pop''n'!$A$2:$JF$59,#REF!,FALSE)</f>
        <v>#REF!</v>
      </c>
      <c r="DQ105" s="116" t="e">
        <f>VLOOKUP($A105,'[2]~Detailed Pop''n'!$A$2:$JF$59,#REF!,FALSE)</f>
        <v>#REF!</v>
      </c>
      <c r="DR105" s="116" t="e">
        <f>VLOOKUP($A105,'[2]~Detailed Pop''n'!$A$2:$JF$59,#REF!,FALSE)</f>
        <v>#REF!</v>
      </c>
      <c r="DS105" s="116" t="e">
        <f>VLOOKUP($A105,'[2]~Detailed Pop''n'!$A$2:$JF$59,#REF!,FALSE)</f>
        <v>#REF!</v>
      </c>
      <c r="DT105" s="116" t="e">
        <f>VLOOKUP($A105,'[2]~Detailed Pop''n'!$A$2:$JF$59,#REF!,FALSE)</f>
        <v>#REF!</v>
      </c>
      <c r="DU105" s="116" t="e">
        <f>VLOOKUP($A105,'[2]~Detailed Pop''n'!$A$2:$JF$59,#REF!,FALSE)</f>
        <v>#REF!</v>
      </c>
      <c r="DV105" s="116" t="e">
        <f>VLOOKUP($A105,'[2]~Detailed Pop''n'!$A$2:$JF$59,#REF!,FALSE)</f>
        <v>#REF!</v>
      </c>
      <c r="DW105" s="116" t="e">
        <f>VLOOKUP($A105,'[2]~Detailed Pop''n'!$A$2:$JF$59,#REF!,FALSE)</f>
        <v>#REF!</v>
      </c>
      <c r="DX105" s="116" t="e">
        <f>VLOOKUP($A105,'[2]~Detailed Pop''n'!$A$2:$JF$59,#REF!,FALSE)</f>
        <v>#REF!</v>
      </c>
      <c r="DY105" s="116" t="e">
        <f>VLOOKUP($A105,'[2]~Detailed Pop''n'!$A$2:$JF$59,#REF!,FALSE)</f>
        <v>#REF!</v>
      </c>
      <c r="DZ105" s="116" t="e">
        <f>VLOOKUP($A105,'[2]~Detailed Pop''n'!$A$2:$JF$59,#REF!,FALSE)</f>
        <v>#REF!</v>
      </c>
      <c r="EA105" s="116" t="e">
        <f>VLOOKUP($A105,'[2]~Detailed Pop''n'!$A$2:$JF$59,#REF!,FALSE)</f>
        <v>#REF!</v>
      </c>
      <c r="EB105" s="116" t="e">
        <f>VLOOKUP($A105,'[2]~Detailed Pop''n'!$A$2:$JF$59,#REF!,FALSE)</f>
        <v>#REF!</v>
      </c>
      <c r="EC105" s="116" t="e">
        <f>VLOOKUP($A105,'[2]~Detailed Pop''n'!$A$2:$JF$59,#REF!,FALSE)</f>
        <v>#REF!</v>
      </c>
      <c r="ED105" s="116" t="e">
        <f>VLOOKUP($A105,'[2]~Detailed Pop''n'!$A$2:$JF$59,#REF!,FALSE)</f>
        <v>#REF!</v>
      </c>
      <c r="EE105" s="116" t="e">
        <f>VLOOKUP($A105,'[2]~Detailed Pop''n'!$A$2:$JF$59,#REF!,FALSE)</f>
        <v>#REF!</v>
      </c>
      <c r="EF105" s="116" t="e">
        <f>VLOOKUP($A105,'[2]~Detailed Pop''n'!$A$2:$JF$59,#REF!,FALSE)</f>
        <v>#REF!</v>
      </c>
      <c r="EG105" s="116" t="e">
        <f>VLOOKUP($A105,'[2]~Detailed Pop''n'!$A$2:$JF$59,#REF!,FALSE)</f>
        <v>#REF!</v>
      </c>
      <c r="EH105" s="116" t="e">
        <f>VLOOKUP($A105,'[2]~Detailed Pop''n'!$A$2:$JF$59,#REF!,FALSE)</f>
        <v>#REF!</v>
      </c>
      <c r="EI105" s="116" t="e">
        <f>VLOOKUP($A105,'[2]~Detailed Pop''n'!$A$2:$JF$59,#REF!,FALSE)</f>
        <v>#REF!</v>
      </c>
      <c r="EJ105" s="116" t="e">
        <f>VLOOKUP($A105,'[2]~Detailed Pop''n'!$A$2:$JF$59,#REF!,FALSE)</f>
        <v>#REF!</v>
      </c>
      <c r="EK105" s="116" t="e">
        <f>VLOOKUP($A105,'[2]~Detailed Pop''n'!$A$2:$JF$59,#REF!,FALSE)</f>
        <v>#REF!</v>
      </c>
      <c r="EL105" s="116" t="e">
        <f>VLOOKUP($A105,'[2]~Detailed Pop''n'!$A$2:$JF$59,#REF!,FALSE)</f>
        <v>#REF!</v>
      </c>
      <c r="EM105" s="116" t="e">
        <f>VLOOKUP($A105,'[2]~Detailed Pop''n'!$A$2:$JF$59,#REF!,FALSE)</f>
        <v>#REF!</v>
      </c>
      <c r="EN105" s="116" t="e">
        <f>VLOOKUP($A105,'[2]~Detailed Pop''n'!$A$2:$JF$59,#REF!,FALSE)</f>
        <v>#REF!</v>
      </c>
      <c r="EO105" s="116" t="e">
        <f>VLOOKUP($A105,'[2]~Detailed Pop''n'!$A$2:$JF$59,#REF!,FALSE)</f>
        <v>#REF!</v>
      </c>
      <c r="EP105" s="116" t="e">
        <f>VLOOKUP($A105,'[2]~Detailed Pop''n'!$A$2:$JF$59,#REF!,FALSE)</f>
        <v>#REF!</v>
      </c>
      <c r="EQ105" s="116" t="e">
        <f>VLOOKUP($A105,'[2]~Detailed Pop''n'!$A$2:$JF$59,#REF!,FALSE)</f>
        <v>#REF!</v>
      </c>
      <c r="ES105" s="116" t="e">
        <f>VLOOKUP($A105,'[2]~Detailed Pop''n'!$A$2:$JF$59,#REF!,FALSE)</f>
        <v>#REF!</v>
      </c>
      <c r="ET105" s="116" t="e">
        <f>VLOOKUP($A105,'[2]~Detailed Pop''n'!$A$2:$JF$59,#REF!,FALSE)</f>
        <v>#REF!</v>
      </c>
      <c r="EU105" s="116" t="e">
        <f>VLOOKUP($A105,'[2]~Detailed Pop''n'!$A$2:$JF$59,#REF!,FALSE)</f>
        <v>#REF!</v>
      </c>
      <c r="EV105" s="116" t="e">
        <f>VLOOKUP($A105,'[2]~Detailed Pop''n'!$A$2:$JF$59,#REF!,FALSE)</f>
        <v>#REF!</v>
      </c>
      <c r="EW105" s="116" t="e">
        <f>VLOOKUP($A105,'[2]~Detailed Pop''n'!$A$2:$JF$59,#REF!,FALSE)</f>
        <v>#REF!</v>
      </c>
      <c r="EX105" s="116" t="e">
        <f>VLOOKUP($A105,'[2]~Detailed Pop''n'!$A$2:$JF$59,#REF!,FALSE)</f>
        <v>#REF!</v>
      </c>
      <c r="EY105" s="116" t="e">
        <f>VLOOKUP($A105,'[2]~Detailed Pop''n'!$A$2:$JF$59,#REF!,FALSE)</f>
        <v>#REF!</v>
      </c>
      <c r="EZ105" s="116" t="e">
        <f>VLOOKUP($A105,'[2]~Detailed Pop''n'!$A$2:$JF$59,#REF!,FALSE)</f>
        <v>#REF!</v>
      </c>
      <c r="FA105" s="116" t="e">
        <f>VLOOKUP($A105,'[2]~Detailed Pop''n'!$A$2:$JF$59,#REF!,FALSE)</f>
        <v>#REF!</v>
      </c>
      <c r="FB105" s="116" t="e">
        <f>VLOOKUP($A105,'[2]~Detailed Pop''n'!$A$2:$JF$59,#REF!,FALSE)</f>
        <v>#REF!</v>
      </c>
      <c r="FC105" s="116" t="e">
        <f>VLOOKUP($A105,'[2]~Detailed Pop''n'!$A$2:$JF$59,#REF!,FALSE)</f>
        <v>#REF!</v>
      </c>
      <c r="FD105" s="116" t="e">
        <f>VLOOKUP($A105,'[2]~Detailed Pop''n'!$A$2:$JF$59,#REF!,FALSE)</f>
        <v>#REF!</v>
      </c>
      <c r="FE105" s="116" t="e">
        <f>VLOOKUP($A105,'[2]~Detailed Pop''n'!$A$2:$JF$59,#REF!,FALSE)</f>
        <v>#REF!</v>
      </c>
      <c r="FF105" s="116" t="e">
        <f>VLOOKUP($A105,'[2]~Detailed Pop''n'!$A$2:$JF$59,#REF!,FALSE)</f>
        <v>#REF!</v>
      </c>
      <c r="FG105" s="116" t="e">
        <f>VLOOKUP($A105,'[2]~Detailed Pop''n'!$A$2:$JF$59,#REF!,FALSE)</f>
        <v>#REF!</v>
      </c>
      <c r="FH105" s="116" t="e">
        <f>VLOOKUP($A105,'[2]~Detailed Pop''n'!$A$2:$JF$59,#REF!,FALSE)</f>
        <v>#REF!</v>
      </c>
      <c r="FI105" s="116" t="e">
        <f>VLOOKUP($A105,'[2]~Detailed Pop''n'!$A$2:$JF$59,#REF!,FALSE)</f>
        <v>#REF!</v>
      </c>
      <c r="FJ105" s="116" t="e">
        <f>VLOOKUP($A105,'[2]~Detailed Pop''n'!$A$2:$JF$59,#REF!,FALSE)</f>
        <v>#REF!</v>
      </c>
      <c r="FK105" s="116" t="e">
        <f>VLOOKUP($A105,'[2]~Detailed Pop''n'!$A$2:$JF$59,#REF!,FALSE)</f>
        <v>#REF!</v>
      </c>
      <c r="FL105" s="116" t="e">
        <f>VLOOKUP($A105,'[2]~Detailed Pop''n'!$A$2:$JF$59,#REF!,FALSE)</f>
        <v>#REF!</v>
      </c>
      <c r="FM105" s="116" t="e">
        <f>VLOOKUP($A105,'[2]~Detailed Pop''n'!$A$2:$JF$59,#REF!,FALSE)</f>
        <v>#REF!</v>
      </c>
      <c r="FN105" s="116" t="e">
        <f>VLOOKUP($A105,'[2]~Detailed Pop''n'!$A$2:$JF$59,#REF!,FALSE)</f>
        <v>#REF!</v>
      </c>
      <c r="FO105" s="116" t="e">
        <f>VLOOKUP($A105,'[2]~Detailed Pop''n'!$A$2:$JF$59,#REF!,FALSE)</f>
        <v>#REF!</v>
      </c>
      <c r="FP105" s="116" t="e">
        <f>VLOOKUP($A105,'[2]~Detailed Pop''n'!$A$2:$JF$59,#REF!,FALSE)</f>
        <v>#REF!</v>
      </c>
      <c r="FQ105" s="116" t="e">
        <f>VLOOKUP($A105,'[2]~Detailed Pop''n'!$A$2:$JF$59,#REF!,FALSE)</f>
        <v>#REF!</v>
      </c>
      <c r="FR105" s="116" t="e">
        <f>VLOOKUP($A105,'[2]~Detailed Pop''n'!$A$2:$JF$59,#REF!,FALSE)</f>
        <v>#REF!</v>
      </c>
      <c r="FS105" s="116" t="e">
        <f>VLOOKUP($A105,'[2]~Detailed Pop''n'!$A$2:$JF$59,#REF!,FALSE)</f>
        <v>#REF!</v>
      </c>
      <c r="FT105" s="116" t="e">
        <f>VLOOKUP($A105,'[2]~Detailed Pop''n'!$A$2:$JF$59,#REF!,FALSE)</f>
        <v>#REF!</v>
      </c>
      <c r="FU105" s="116" t="e">
        <f>VLOOKUP($A105,'[2]~Detailed Pop''n'!$A$2:$JF$59,#REF!,FALSE)</f>
        <v>#REF!</v>
      </c>
      <c r="FV105" s="116" t="e">
        <f>VLOOKUP($A105,'[2]~Detailed Pop''n'!$A$2:$JF$59,#REF!,FALSE)</f>
        <v>#REF!</v>
      </c>
      <c r="FW105" s="116" t="e">
        <f>VLOOKUP($A105,'[2]~Detailed Pop''n'!$A$2:$JF$59,#REF!,FALSE)</f>
        <v>#REF!</v>
      </c>
      <c r="FX105" s="116" t="e">
        <f>VLOOKUP($A105,'[2]~Detailed Pop''n'!$A$2:$JF$59,#REF!,FALSE)</f>
        <v>#REF!</v>
      </c>
      <c r="FY105" s="116" t="e">
        <f>VLOOKUP($A105,'[2]~Detailed Pop''n'!$A$2:$JF$59,#REF!,FALSE)</f>
        <v>#REF!</v>
      </c>
      <c r="FZ105" s="116" t="e">
        <f>VLOOKUP($A105,'[2]~Detailed Pop''n'!$A$2:$JF$59,#REF!,FALSE)</f>
        <v>#REF!</v>
      </c>
      <c r="GA105" s="116" t="e">
        <f>VLOOKUP($A105,'[2]~Detailed Pop''n'!$A$2:$JF$59,#REF!,FALSE)</f>
        <v>#REF!</v>
      </c>
      <c r="GB105" s="116" t="e">
        <f>VLOOKUP($A105,'[2]~Detailed Pop''n'!$A$2:$JF$59,#REF!,FALSE)</f>
        <v>#REF!</v>
      </c>
      <c r="GC105" s="116" t="e">
        <f>VLOOKUP($A105,'[2]~Detailed Pop''n'!$A$2:$JF$59,#REF!,FALSE)</f>
        <v>#REF!</v>
      </c>
      <c r="GD105" s="116" t="e">
        <f>VLOOKUP($A105,'[2]~Detailed Pop''n'!$A$2:$JF$59,#REF!,FALSE)</f>
        <v>#REF!</v>
      </c>
      <c r="GE105" s="116" t="e">
        <f>VLOOKUP($A105,'[2]~Detailed Pop''n'!$A$2:$JF$59,#REF!,FALSE)</f>
        <v>#REF!</v>
      </c>
      <c r="GF105" s="116" t="e">
        <f>VLOOKUP($A105,'[2]~Detailed Pop''n'!$A$2:$JF$59,#REF!,FALSE)</f>
        <v>#REF!</v>
      </c>
      <c r="GG105" s="116" t="e">
        <f>VLOOKUP($A105,'[2]~Detailed Pop''n'!$A$2:$JF$59,#REF!,FALSE)</f>
        <v>#REF!</v>
      </c>
      <c r="GH105" s="116" t="e">
        <f>VLOOKUP($A105,'[2]~Detailed Pop''n'!$A$2:$JF$59,#REF!,FALSE)</f>
        <v>#REF!</v>
      </c>
      <c r="GI105" s="116" t="e">
        <f>VLOOKUP($A105,'[2]~Detailed Pop''n'!$A$2:$JF$59,#REF!,FALSE)</f>
        <v>#REF!</v>
      </c>
      <c r="GJ105" s="116" t="e">
        <f>VLOOKUP($A105,'[2]~Detailed Pop''n'!$A$2:$JF$59,#REF!,FALSE)</f>
        <v>#REF!</v>
      </c>
      <c r="GK105" s="116" t="e">
        <f>VLOOKUP($A105,'[2]~Detailed Pop''n'!$A$2:$JF$59,#REF!,FALSE)</f>
        <v>#REF!</v>
      </c>
      <c r="GL105" s="116" t="e">
        <f>VLOOKUP($A105,'[2]~Detailed Pop''n'!$A$2:$JF$59,#REF!,FALSE)</f>
        <v>#REF!</v>
      </c>
      <c r="GM105" s="116" t="e">
        <f>VLOOKUP($A105,'[2]~Detailed Pop''n'!$A$2:$JF$59,#REF!,FALSE)</f>
        <v>#REF!</v>
      </c>
      <c r="GN105" s="116" t="e">
        <f>VLOOKUP($A105,'[2]~Detailed Pop''n'!$A$2:$JF$59,#REF!,FALSE)</f>
        <v>#REF!</v>
      </c>
      <c r="GO105" s="116" t="e">
        <f>VLOOKUP($A105,'[2]~Detailed Pop''n'!$A$2:$JF$59,#REF!,FALSE)</f>
        <v>#REF!</v>
      </c>
      <c r="GP105" s="116" t="e">
        <f>VLOOKUP($A105,'[2]~Detailed Pop''n'!$A$2:$JF$59,#REF!,FALSE)</f>
        <v>#REF!</v>
      </c>
      <c r="GQ105" s="116" t="e">
        <f>VLOOKUP($A105,'[2]~Detailed Pop''n'!$A$2:$JF$59,#REF!,FALSE)</f>
        <v>#REF!</v>
      </c>
      <c r="GR105" s="116" t="e">
        <f>VLOOKUP($A105,'[2]~Detailed Pop''n'!$A$2:$JF$59,#REF!,FALSE)</f>
        <v>#REF!</v>
      </c>
      <c r="GS105" s="116" t="e">
        <f>VLOOKUP($A105,'[2]~Detailed Pop''n'!$A$2:$JF$59,#REF!,FALSE)</f>
        <v>#REF!</v>
      </c>
      <c r="GT105" s="116" t="e">
        <f>VLOOKUP($A105,'[2]~Detailed Pop''n'!$A$2:$JF$59,#REF!,FALSE)</f>
        <v>#REF!</v>
      </c>
      <c r="GU105" s="116" t="e">
        <f>VLOOKUP($A105,'[2]~Detailed Pop''n'!$A$2:$JF$59,#REF!,FALSE)</f>
        <v>#REF!</v>
      </c>
      <c r="GV105" s="116" t="e">
        <f>VLOOKUP($A105,'[2]~Detailed Pop''n'!$A$2:$JF$59,#REF!,FALSE)</f>
        <v>#REF!</v>
      </c>
      <c r="GW105" s="116" t="e">
        <f>VLOOKUP($A105,'[2]~Detailed Pop''n'!$A$2:$JF$59,#REF!,FALSE)</f>
        <v>#REF!</v>
      </c>
      <c r="GX105" s="116" t="e">
        <f>VLOOKUP($A105,'[2]~Detailed Pop''n'!$A$2:$JF$59,#REF!,FALSE)</f>
        <v>#REF!</v>
      </c>
      <c r="GY105" s="116" t="e">
        <f>VLOOKUP($A105,'[2]~Detailed Pop''n'!$A$2:$JF$59,#REF!,FALSE)</f>
        <v>#REF!</v>
      </c>
      <c r="GZ105" s="116" t="e">
        <f>VLOOKUP($A105,'[2]~Detailed Pop''n'!$A$2:$JF$59,#REF!,FALSE)</f>
        <v>#REF!</v>
      </c>
      <c r="HA105" s="116" t="e">
        <f>VLOOKUP($A105,'[2]~Detailed Pop''n'!$A$2:$JF$59,#REF!,FALSE)</f>
        <v>#REF!</v>
      </c>
      <c r="HB105" s="116" t="e">
        <f>VLOOKUP($A105,'[2]~Detailed Pop''n'!$A$2:$JF$59,#REF!,FALSE)</f>
        <v>#REF!</v>
      </c>
      <c r="HC105" s="116" t="e">
        <f>VLOOKUP($A105,'[2]~Detailed Pop''n'!$A$2:$JF$59,#REF!,FALSE)</f>
        <v>#REF!</v>
      </c>
      <c r="HD105" s="116" t="e">
        <f>VLOOKUP($A105,'[2]~Detailed Pop''n'!$A$2:$JF$59,#REF!,FALSE)</f>
        <v>#REF!</v>
      </c>
      <c r="HE105" s="116" t="e">
        <f>VLOOKUP($A105,'[2]~Detailed Pop''n'!$A$2:$JF$59,#REF!,FALSE)</f>
        <v>#REF!</v>
      </c>
      <c r="HF105" s="116" t="e">
        <f>VLOOKUP($A105,'[2]~Detailed Pop''n'!$A$2:$JF$59,#REF!,FALSE)</f>
        <v>#REF!</v>
      </c>
      <c r="HG105" s="116" t="e">
        <f>VLOOKUP($A105,'[2]~Detailed Pop''n'!$A$2:$JF$59,#REF!,FALSE)</f>
        <v>#REF!</v>
      </c>
      <c r="HH105" s="116" t="e">
        <f>VLOOKUP($A105,'[2]~Detailed Pop''n'!$A$2:$JF$59,#REF!,FALSE)</f>
        <v>#REF!</v>
      </c>
      <c r="HI105" s="116" t="e">
        <f>VLOOKUP($A105,'[2]~Detailed Pop''n'!$A$2:$JF$59,#REF!,FALSE)</f>
        <v>#REF!</v>
      </c>
      <c r="HJ105" s="116" t="e">
        <f>VLOOKUP($A105,'[2]~Detailed Pop''n'!$A$2:$JF$59,#REF!,FALSE)</f>
        <v>#REF!</v>
      </c>
      <c r="HK105" s="116" t="e">
        <f>VLOOKUP($A105,'[2]~Detailed Pop''n'!$A$2:$JF$59,#REF!,FALSE)</f>
        <v>#REF!</v>
      </c>
      <c r="HL105" s="116" t="e">
        <f>VLOOKUP($A105,'[2]~Detailed Pop''n'!$A$2:$JF$59,#REF!,FALSE)</f>
        <v>#REF!</v>
      </c>
      <c r="HM105" s="116" t="e">
        <f>VLOOKUP($A105,'[2]~Detailed Pop''n'!$A$2:$JF$59,#REF!,FALSE)</f>
        <v>#REF!</v>
      </c>
      <c r="HN105" s="116" t="e">
        <f>VLOOKUP($A105,'[2]~Detailed Pop''n'!$A$2:$JF$59,#REF!,FALSE)</f>
        <v>#REF!</v>
      </c>
      <c r="HO105" s="116" t="e">
        <f>VLOOKUP($A105,'[2]~Detailed Pop''n'!$A$2:$JF$59,#REF!,FALSE)</f>
        <v>#REF!</v>
      </c>
      <c r="HP105" s="116" t="e">
        <f>VLOOKUP($A105,'[2]~Detailed Pop''n'!$A$2:$JF$59,#REF!,FALSE)</f>
        <v>#REF!</v>
      </c>
      <c r="HQ105" s="116" t="e">
        <f>VLOOKUP($A105,'[2]~Detailed Pop''n'!$A$2:$JF$59,#REF!,FALSE)</f>
        <v>#REF!</v>
      </c>
      <c r="HR105" s="116" t="e">
        <f>VLOOKUP($A105,'[2]~Detailed Pop''n'!$A$2:$JF$59,#REF!,FALSE)</f>
        <v>#REF!</v>
      </c>
      <c r="HS105" s="116" t="e">
        <f>VLOOKUP($A105,'[2]~Detailed Pop''n'!$A$2:$JF$59,#REF!,FALSE)</f>
        <v>#REF!</v>
      </c>
      <c r="HT105" s="116" t="e">
        <f>VLOOKUP($A105,'[2]~Detailed Pop''n'!$A$2:$JF$59,#REF!,FALSE)</f>
        <v>#REF!</v>
      </c>
      <c r="HU105" s="116" t="e">
        <f>VLOOKUP($A105,'[2]~Detailed Pop''n'!$A$2:$JF$59,#REF!,FALSE)</f>
        <v>#REF!</v>
      </c>
      <c r="HV105" s="116" t="e">
        <f>VLOOKUP($A105,'[2]~Detailed Pop''n'!$A$2:$JF$59,#REF!,FALSE)</f>
        <v>#REF!</v>
      </c>
      <c r="HW105" s="116" t="e">
        <f>VLOOKUP($A105,'[2]~Detailed Pop''n'!$A$2:$JF$59,#REF!,FALSE)</f>
        <v>#REF!</v>
      </c>
      <c r="HX105" s="116" t="e">
        <f>VLOOKUP($A105,'[2]~Detailed Pop''n'!$A$2:$JF$59,#REF!,FALSE)</f>
        <v>#REF!</v>
      </c>
      <c r="HY105" s="116" t="e">
        <f>VLOOKUP($A105,'[2]~Detailed Pop''n'!$A$2:$JF$59,#REF!,FALSE)</f>
        <v>#REF!</v>
      </c>
      <c r="HZ105" s="116" t="e">
        <f>VLOOKUP($A105,'[2]~Detailed Pop''n'!$A$2:$JF$59,#REF!,FALSE)</f>
        <v>#REF!</v>
      </c>
      <c r="IA105" s="116" t="e">
        <f>VLOOKUP($A105,'[2]~Detailed Pop''n'!$A$2:$JF$59,#REF!,FALSE)</f>
        <v>#REF!</v>
      </c>
      <c r="IB105" s="116" t="e">
        <f>VLOOKUP($A105,'[2]~Detailed Pop''n'!$A$2:$JF$59,#REF!,FALSE)</f>
        <v>#REF!</v>
      </c>
      <c r="IC105" s="116" t="e">
        <f>VLOOKUP($A105,'[2]~Detailed Pop''n'!$A$2:$JF$59,#REF!,FALSE)</f>
        <v>#REF!</v>
      </c>
      <c r="ID105" s="116" t="e">
        <f>VLOOKUP($A105,'[2]~Detailed Pop''n'!$A$2:$JF$59,#REF!,FALSE)</f>
        <v>#REF!</v>
      </c>
      <c r="IE105" s="116" t="e">
        <f>VLOOKUP($A105,'[2]~Detailed Pop''n'!$A$2:$JF$59,#REF!,FALSE)</f>
        <v>#REF!</v>
      </c>
      <c r="IF105" s="116" t="e">
        <f>VLOOKUP($A105,'[2]~Detailed Pop''n'!$A$2:$JF$59,#REF!,FALSE)</f>
        <v>#REF!</v>
      </c>
      <c r="IG105" s="116" t="e">
        <f>VLOOKUP($A105,'[2]~Detailed Pop''n'!$A$2:$JF$59,#REF!,FALSE)</f>
        <v>#REF!</v>
      </c>
      <c r="IH105" s="116" t="e">
        <f>VLOOKUP($A105,'[2]~Detailed Pop''n'!$A$2:$JF$59,#REF!,FALSE)</f>
        <v>#REF!</v>
      </c>
      <c r="II105" s="116" t="e">
        <f>VLOOKUP($A105,'[2]~Detailed Pop''n'!$A$2:$JF$59,#REF!,FALSE)</f>
        <v>#REF!</v>
      </c>
      <c r="IJ105" s="116" t="e">
        <f>VLOOKUP($A105,'[2]~Detailed Pop''n'!$A$2:$JF$59,#REF!,FALSE)</f>
        <v>#REF!</v>
      </c>
      <c r="IK105" s="116" t="e">
        <f>VLOOKUP($A105,'[2]~Detailed Pop''n'!$A$2:$JF$59,#REF!,FALSE)</f>
        <v>#REF!</v>
      </c>
      <c r="IL105" s="116" t="e">
        <f>VLOOKUP($A105,'[2]~Detailed Pop''n'!$A$2:$JF$59,#REF!,FALSE)</f>
        <v>#REF!</v>
      </c>
      <c r="IM105" s="116" t="e">
        <f>VLOOKUP($A105,'[2]~Detailed Pop''n'!$A$2:$JF$59,#REF!,FALSE)</f>
        <v>#REF!</v>
      </c>
      <c r="IN105" s="116" t="e">
        <f>VLOOKUP($A105,'[2]~Detailed Pop''n'!$A$2:$JF$59,#REF!,FALSE)</f>
        <v>#REF!</v>
      </c>
      <c r="IO105" s="116" t="e">
        <f>VLOOKUP($A105,'[2]~Detailed Pop''n'!$A$2:$JF$59,#REF!,FALSE)</f>
        <v>#REF!</v>
      </c>
      <c r="IP105" s="116" t="e">
        <f>VLOOKUP($A105,'[2]~Detailed Pop''n'!$A$2:$JF$59,#REF!,FALSE)</f>
        <v>#REF!</v>
      </c>
      <c r="IQ105" s="116" t="e">
        <f>VLOOKUP($A105,'[2]~Detailed Pop''n'!$A$2:$JF$59,#REF!,FALSE)</f>
        <v>#REF!</v>
      </c>
      <c r="IR105" s="116" t="e">
        <f>VLOOKUP($A105,'[2]~Detailed Pop''n'!$A$2:$JF$59,#REF!,FALSE)</f>
        <v>#REF!</v>
      </c>
      <c r="IS105" s="116" t="e">
        <f>VLOOKUP($A105,'[2]~Detailed Pop''n'!$A$2:$JF$59,#REF!,FALSE)</f>
        <v>#REF!</v>
      </c>
      <c r="IT105" s="116" t="e">
        <f>VLOOKUP($A105,'[2]~Detailed Pop''n'!$A$2:$JF$59,#REF!,FALSE)</f>
        <v>#REF!</v>
      </c>
      <c r="IU105" s="116" t="e">
        <f>VLOOKUP($A105,'[2]~Detailed Pop''n'!$A$2:$JF$59,#REF!,FALSE)</f>
        <v>#REF!</v>
      </c>
      <c r="IV105" s="116" t="e">
        <f>VLOOKUP($A105,'[2]~Detailed Pop''n'!$A$2:$JF$59,#REF!,FALSE)</f>
        <v>#REF!</v>
      </c>
      <c r="IW105" s="116" t="e">
        <f>VLOOKUP($A105,'[2]~Detailed Pop''n'!$A$2:$JF$59,#REF!,FALSE)</f>
        <v>#REF!</v>
      </c>
      <c r="IX105" s="116" t="e">
        <f>VLOOKUP($A105,'[2]~Detailed Pop''n'!$A$2:$JF$59,#REF!,FALSE)</f>
        <v>#REF!</v>
      </c>
      <c r="IY105" s="116" t="e">
        <f>VLOOKUP($A105,'[2]~Detailed Pop''n'!$A$2:$JF$59,#REF!,FALSE)</f>
        <v>#REF!</v>
      </c>
      <c r="IZ105" s="116" t="e">
        <f>VLOOKUP($A105,'[2]~Detailed Pop''n'!$A$2:$JF$59,#REF!,FALSE)</f>
        <v>#REF!</v>
      </c>
      <c r="JA105" s="116" t="e">
        <f>VLOOKUP($A105,'[2]~Detailed Pop''n'!$A$2:$JF$59,#REF!,FALSE)</f>
        <v>#REF!</v>
      </c>
      <c r="JB105" s="116" t="e">
        <f>VLOOKUP($A105,'[2]~Detailed Pop''n'!$A$2:$JF$59,#REF!,FALSE)</f>
        <v>#REF!</v>
      </c>
      <c r="JC105" s="116" t="e">
        <f>VLOOKUP($A105,'[2]~Detailed Pop''n'!$A$2:$JF$59,#REF!,FALSE)</f>
        <v>#REF!</v>
      </c>
      <c r="JD105" s="116" t="e">
        <f>VLOOKUP($A105,'[2]~Detailed Pop''n'!$A$2:$JF$59,#REF!,FALSE)</f>
        <v>#REF!</v>
      </c>
      <c r="JE105" s="116" t="e">
        <f>VLOOKUP($A105,'[2]~Detailed Pop''n'!$A$2:$JF$59,#REF!,FALSE)</f>
        <v>#REF!</v>
      </c>
      <c r="JF105" s="116" t="e">
        <f>VLOOKUP($A105,'[2]~Detailed Pop''n'!$A$2:$JF$59,#REF!,FALSE)</f>
        <v>#REF!</v>
      </c>
      <c r="JG105" s="116" t="e">
        <f>VLOOKUP($A105,'[2]~Detailed Pop''n'!$A$2:$JF$59,#REF!,FALSE)</f>
        <v>#REF!</v>
      </c>
      <c r="JH105" s="116" t="e">
        <f>VLOOKUP($A105,'[2]~Detailed Pop''n'!$A$2:$JF$59,#REF!,FALSE)</f>
        <v>#REF!</v>
      </c>
      <c r="JI105" s="116" t="e">
        <f>VLOOKUP($A105,'[2]~Detailed Pop''n'!$A$2:$JF$59,#REF!,FALSE)</f>
        <v>#REF!</v>
      </c>
      <c r="JJ105" s="116" t="e">
        <f>VLOOKUP($A105,'[2]~Detailed Pop''n'!$A$2:$JF$59,#REF!,FALSE)</f>
        <v>#REF!</v>
      </c>
      <c r="JK105" s="116" t="e">
        <f>VLOOKUP($A105,'[2]~Detailed Pop''n'!$A$2:$JF$59,#REF!,FALSE)</f>
        <v>#REF!</v>
      </c>
      <c r="JL105" s="116" t="e">
        <f>VLOOKUP($A105,'[2]~Detailed Pop''n'!$A$2:$JF$59,#REF!,FALSE)</f>
        <v>#REF!</v>
      </c>
      <c r="JM105" s="116" t="e">
        <f>VLOOKUP($A105,'[2]~Detailed Pop''n'!$A$2:$JF$59,#REF!,FALSE)</f>
        <v>#REF!</v>
      </c>
      <c r="JN105" s="116" t="e">
        <f>VLOOKUP($A105,'[2]~Detailed Pop''n'!$A$2:$JF$59,#REF!,FALSE)</f>
        <v>#REF!</v>
      </c>
      <c r="JO105" s="116" t="e">
        <f>VLOOKUP($A105,'[2]~Detailed Pop''n'!$A$2:$JF$59,#REF!,FALSE)</f>
        <v>#REF!</v>
      </c>
      <c r="JP105" s="116" t="e">
        <f>VLOOKUP($A105,'[2]~Detailed Pop''n'!$A$2:$JF$59,#REF!,FALSE)</f>
        <v>#REF!</v>
      </c>
      <c r="JQ105" s="116" t="e">
        <f>VLOOKUP($A105,'[2]~Detailed Pop''n'!$A$2:$JF$59,#REF!,FALSE)</f>
        <v>#REF!</v>
      </c>
      <c r="JR105" s="116" t="e">
        <f>VLOOKUP($A105,'[2]~Detailed Pop''n'!$A$2:$JF$59,#REF!,FALSE)</f>
        <v>#REF!</v>
      </c>
      <c r="JS105" s="116" t="e">
        <f>VLOOKUP($A105,'[2]~Detailed Pop''n'!$A$2:$JF$59,#REF!,FALSE)</f>
        <v>#REF!</v>
      </c>
      <c r="JT105" s="116" t="e">
        <f>VLOOKUP($A105,'[2]~Detailed Pop''n'!$A$2:$JF$59,#REF!,FALSE)</f>
        <v>#REF!</v>
      </c>
    </row>
    <row r="106" spans="1:280">
      <c r="A106" s="116">
        <v>5901805</v>
      </c>
      <c r="B106" s="116" t="s">
        <v>376</v>
      </c>
      <c r="C106" s="116" t="s">
        <v>348</v>
      </c>
      <c r="H106" s="116" t="e">
        <f>VLOOKUP($A106,'[2]~Detailed Pop''n'!$A$2:$JF$59,#REF!,FALSE)</f>
        <v>#REF!</v>
      </c>
      <c r="I106" s="116" t="e">
        <f>VLOOKUP($A106,'[2]~Detailed Pop''n'!$A$2:$JF$59,#REF!,FALSE)</f>
        <v>#REF!</v>
      </c>
      <c r="J106" s="213" t="e">
        <f>VLOOKUP($A106,'[2]~Detailed Pop''n'!$A$2:$JF$59,#REF!,FALSE)</f>
        <v>#REF!</v>
      </c>
      <c r="K106" s="213" t="e">
        <f>VLOOKUP($A106,'[2]~Detailed Pop''n'!$A$2:$JF$59,#REF!,FALSE)</f>
        <v>#REF!</v>
      </c>
      <c r="L106" s="213" t="e">
        <f>VLOOKUP($A106,'[2]~Detailed Pop''n'!$A$2:$JF$59,#REF!,FALSE)</f>
        <v>#REF!</v>
      </c>
      <c r="M106" s="213" t="e">
        <f>VLOOKUP($A106,'[2]~Detailed Pop''n'!$A$2:$JF$59,#REF!,FALSE)</f>
        <v>#REF!</v>
      </c>
      <c r="N106" s="213" t="e">
        <f>VLOOKUP($A106,'[2]~Detailed Pop''n'!$A$2:$JF$59,#REF!,FALSE)</f>
        <v>#REF!</v>
      </c>
      <c r="O106" s="213" t="e">
        <f>VLOOKUP($A106,'[2]~Detailed Pop''n'!$A$2:$JF$59,#REF!,FALSE)</f>
        <v>#REF!</v>
      </c>
      <c r="P106" s="222" t="e">
        <f>VLOOKUP($A106,'[2]~Detailed Pop''n'!$A$2:$JF$59,#REF!,FALSE)</f>
        <v>#REF!</v>
      </c>
      <c r="Q106" s="222" t="e">
        <f>VLOOKUP($A106,'[2]~Detailed Pop''n'!$A$2:$JF$59,#REF!,FALSE)</f>
        <v>#REF!</v>
      </c>
      <c r="R106" s="222" t="e">
        <f>VLOOKUP($A106,'[2]~Detailed Pop''n'!$A$2:$JF$59,#REF!,FALSE)</f>
        <v>#REF!</v>
      </c>
      <c r="S106" s="222" t="e">
        <f>VLOOKUP($A106,'[2]~Detailed Pop''n'!$A$2:$JF$59,#REF!,FALSE)</f>
        <v>#REF!</v>
      </c>
      <c r="T106" s="222" t="e">
        <f>VLOOKUP($A106,'[2]~Detailed Pop''n'!$A$2:$JF$59,#REF!,FALSE)</f>
        <v>#REF!</v>
      </c>
      <c r="U106" s="222" t="e">
        <f>VLOOKUP($A106,'[2]~Detailed Pop''n'!$A$2:$JF$59,#REF!,FALSE)</f>
        <v>#REF!</v>
      </c>
      <c r="V106" s="222" t="e">
        <f>VLOOKUP($A106,'[2]~Detailed Pop''n'!$A$2:$JF$59,#REF!,FALSE)</f>
        <v>#REF!</v>
      </c>
      <c r="W106" s="222" t="e">
        <f>VLOOKUP($A106,'[2]~Detailed Pop''n'!$A$2:$JF$59,#REF!,FALSE)</f>
        <v>#REF!</v>
      </c>
      <c r="X106" s="222" t="e">
        <f>VLOOKUP($A106,'[2]~Detailed Pop''n'!$A$2:$JF$59,#REF!,FALSE)</f>
        <v>#REF!</v>
      </c>
      <c r="Y106" s="222" t="e">
        <f>VLOOKUP($A106,'[2]~Detailed Pop''n'!$A$2:$JF$59,#REF!,FALSE)</f>
        <v>#REF!</v>
      </c>
      <c r="Z106" s="222" t="e">
        <f>VLOOKUP($A106,'[2]~Detailed Pop''n'!$A$2:$JF$59,#REF!,FALSE)</f>
        <v>#REF!</v>
      </c>
      <c r="AA106" s="222" t="e">
        <f>VLOOKUP($A106,'[2]~Detailed Pop''n'!$A$2:$JF$59,#REF!,FALSE)</f>
        <v>#REF!</v>
      </c>
      <c r="AB106" s="222" t="e">
        <f>VLOOKUP($A106,'[2]~Detailed Pop''n'!$A$2:$JF$59,#REF!,FALSE)</f>
        <v>#REF!</v>
      </c>
      <c r="AC106" s="222" t="e">
        <f>VLOOKUP($A106,'[2]~Detailed Pop''n'!$A$2:$JF$59,#REF!,FALSE)</f>
        <v>#REF!</v>
      </c>
      <c r="AD106" s="222" t="e">
        <f>VLOOKUP($A106,'[2]~Detailed Pop''n'!$A$2:$JF$59,#REF!,FALSE)</f>
        <v>#REF!</v>
      </c>
      <c r="AE106" s="222" t="e">
        <f>VLOOKUP($A106,'[2]~Detailed Pop''n'!$A$2:$JF$59,#REF!,FALSE)</f>
        <v>#REF!</v>
      </c>
      <c r="AF106" s="222" t="e">
        <f>VLOOKUP($A106,'[2]~Detailed Pop''n'!$A$2:$JF$59,#REF!,FALSE)</f>
        <v>#REF!</v>
      </c>
      <c r="AG106" s="222" t="e">
        <f>VLOOKUP($A106,'[2]~Detailed Pop''n'!$A$2:$JF$59,#REF!,FALSE)</f>
        <v>#REF!</v>
      </c>
      <c r="AH106" s="222" t="e">
        <f>VLOOKUP($A106,'[2]~Detailed Pop''n'!$A$2:$JF$59,#REF!,FALSE)</f>
        <v>#REF!</v>
      </c>
      <c r="AI106" s="222" t="e">
        <f>VLOOKUP($A106,'[2]~Detailed Pop''n'!$A$2:$JF$59,#REF!,FALSE)</f>
        <v>#REF!</v>
      </c>
      <c r="AJ106" s="231" t="e">
        <f>VLOOKUP($A106,'[2]~Detailed Pop''n'!$A$2:$JF$59,#REF!,FALSE)</f>
        <v>#REF!</v>
      </c>
      <c r="AK106" s="231" t="e">
        <f>VLOOKUP($A106,'[2]~Detailed Pop''n'!$A$2:$JF$59,#REF!,FALSE)</f>
        <v>#REF!</v>
      </c>
      <c r="AL106" s="231" t="e">
        <f>VLOOKUP($A106,'[2]~Detailed Pop''n'!$A$2:$JF$59,#REF!,FALSE)</f>
        <v>#REF!</v>
      </c>
      <c r="AM106" s="231" t="e">
        <f>VLOOKUP($A106,'[2]~Detailed Pop''n'!$A$2:$JF$59,#REF!,FALSE)</f>
        <v>#REF!</v>
      </c>
      <c r="AN106" s="231" t="e">
        <f>VLOOKUP($A106,'[2]~Detailed Pop''n'!$A$2:$JF$59,#REF!,FALSE)</f>
        <v>#REF!</v>
      </c>
      <c r="AO106" s="231" t="e">
        <f>VLOOKUP($A106,'[2]~Detailed Pop''n'!$A$2:$JF$59,#REF!,FALSE)</f>
        <v>#REF!</v>
      </c>
      <c r="AP106" s="231" t="e">
        <f>VLOOKUP($A106,'[2]~Detailed Pop''n'!$A$2:$JF$59,#REF!,FALSE)</f>
        <v>#REF!</v>
      </c>
      <c r="AQ106" s="231" t="e">
        <f>VLOOKUP($A106,'[2]~Detailed Pop''n'!$A$2:$JF$59,#REF!,FALSE)</f>
        <v>#REF!</v>
      </c>
      <c r="AR106" s="231" t="e">
        <f>VLOOKUP($A106,'[2]~Detailed Pop''n'!$A$2:$JF$59,#REF!,FALSE)</f>
        <v>#REF!</v>
      </c>
      <c r="AS106" s="231" t="e">
        <f>VLOOKUP($A106,'[2]~Detailed Pop''n'!$A$2:$JF$59,#REF!,FALSE)</f>
        <v>#REF!</v>
      </c>
      <c r="AT106" s="231" t="e">
        <f>VLOOKUP($A106,'[2]~Detailed Pop''n'!$A$2:$JF$59,#REF!,FALSE)</f>
        <v>#REF!</v>
      </c>
      <c r="AU106" s="231" t="e">
        <f>VLOOKUP($A106,'[2]~Detailed Pop''n'!$A$2:$JF$59,#REF!,FALSE)</f>
        <v>#REF!</v>
      </c>
      <c r="AV106" s="116" t="e">
        <f>VLOOKUP($A106,'[2]~Detailed Pop''n'!$A$2:$JF$59,#REF!,FALSE)</f>
        <v>#REF!</v>
      </c>
      <c r="AW106" s="116" t="e">
        <f>VLOOKUP($A106,'[2]~Detailed Pop''n'!$A$2:$JF$59,#REF!,FALSE)</f>
        <v>#REF!</v>
      </c>
      <c r="AX106" s="116" t="e">
        <f>VLOOKUP($A106,'[2]~Detailed Pop''n'!$A$2:$JF$59,#REF!,FALSE)</f>
        <v>#REF!</v>
      </c>
      <c r="AY106" s="116" t="e">
        <f>VLOOKUP($A106,'[2]~Detailed Pop''n'!$A$2:$JF$59,#REF!,FALSE)</f>
        <v>#REF!</v>
      </c>
      <c r="AZ106" s="116" t="e">
        <f>VLOOKUP($A106,'[2]~Detailed Pop''n'!$A$2:$JF$59,#REF!,FALSE)</f>
        <v>#REF!</v>
      </c>
      <c r="BA106" s="116" t="e">
        <f>VLOOKUP($A106,'[2]~Detailed Pop''n'!$A$2:$JF$59,#REF!,FALSE)</f>
        <v>#REF!</v>
      </c>
      <c r="BB106" s="116" t="e">
        <f>VLOOKUP($A106,'[2]~Detailed Pop''n'!$A$2:$JF$59,#REF!,FALSE)</f>
        <v>#REF!</v>
      </c>
      <c r="BC106" s="116" t="e">
        <f>VLOOKUP($A106,'[2]~Detailed Pop''n'!$A$2:$JF$59,#REF!,FALSE)</f>
        <v>#REF!</v>
      </c>
      <c r="BD106" s="116" t="e">
        <f>VLOOKUP($A106,'[2]~Detailed Pop''n'!$A$2:$JF$59,#REF!,FALSE)</f>
        <v>#REF!</v>
      </c>
      <c r="BE106" s="116" t="e">
        <f>VLOOKUP($A106,'[2]~Detailed Pop''n'!$A$2:$JF$59,#REF!,FALSE)</f>
        <v>#REF!</v>
      </c>
      <c r="BF106" s="116" t="e">
        <f>VLOOKUP($A106,'[2]~Detailed Pop''n'!$A$2:$JF$59,#REF!,FALSE)</f>
        <v>#REF!</v>
      </c>
      <c r="BG106" s="116" t="e">
        <f>VLOOKUP($A106,'[2]~Detailed Pop''n'!$A$2:$JF$59,#REF!,FALSE)</f>
        <v>#REF!</v>
      </c>
      <c r="BH106" s="116" t="e">
        <f>VLOOKUP($A106,'[2]~Detailed Pop''n'!$A$2:$JF$59,#REF!,FALSE)</f>
        <v>#REF!</v>
      </c>
      <c r="BI106" s="116" t="e">
        <f>VLOOKUP($A106,'[2]~Detailed Pop''n'!$A$2:$JF$59,#REF!,FALSE)</f>
        <v>#REF!</v>
      </c>
      <c r="BJ106" s="116" t="e">
        <f>VLOOKUP($A106,'[2]~Detailed Pop''n'!$A$2:$JF$59,#REF!,FALSE)</f>
        <v>#REF!</v>
      </c>
      <c r="BK106" s="116" t="e">
        <f>VLOOKUP($A106,'[2]~Detailed Pop''n'!$A$2:$JF$59,#REF!,FALSE)</f>
        <v>#REF!</v>
      </c>
      <c r="BL106" s="116" t="e">
        <f>VLOOKUP($A106,'[2]~Detailed Pop''n'!$A$2:$JF$59,#REF!,FALSE)</f>
        <v>#REF!</v>
      </c>
      <c r="BM106" s="116" t="e">
        <f>VLOOKUP($A106,'[2]~Detailed Pop''n'!$A$2:$JF$59,#REF!,FALSE)</f>
        <v>#REF!</v>
      </c>
      <c r="BN106" s="116" t="e">
        <f>VLOOKUP($A106,'[2]~Detailed Pop''n'!$A$2:$JF$59,#REF!,FALSE)</f>
        <v>#REF!</v>
      </c>
      <c r="BO106" s="116" t="e">
        <f>VLOOKUP($A106,'[2]~Detailed Pop''n'!$A$2:$JF$59,#REF!,FALSE)</f>
        <v>#REF!</v>
      </c>
      <c r="BP106" s="116" t="e">
        <f>VLOOKUP($A106,'[2]~Detailed Pop''n'!$A$2:$JF$59,#REF!,FALSE)</f>
        <v>#REF!</v>
      </c>
      <c r="BQ106" s="116" t="e">
        <f>VLOOKUP($A106,'[2]~Detailed Pop''n'!$A$2:$JF$59,#REF!,FALSE)</f>
        <v>#REF!</v>
      </c>
      <c r="BR106" s="116" t="e">
        <f>VLOOKUP($A106,'[2]~Detailed Pop''n'!$A$2:$JF$59,#REF!,FALSE)</f>
        <v>#REF!</v>
      </c>
      <c r="BS106" s="116" t="e">
        <f>VLOOKUP($A106,'[2]~Detailed Pop''n'!$A$2:$JF$59,#REF!,FALSE)</f>
        <v>#REF!</v>
      </c>
      <c r="BT106" s="116" t="e">
        <f>VLOOKUP($A106,'[2]~Detailed Pop''n'!$A$2:$JF$59,#REF!,FALSE)</f>
        <v>#REF!</v>
      </c>
      <c r="BU106" s="116" t="e">
        <f>VLOOKUP($A106,'[2]~Detailed Pop''n'!$A$2:$JF$59,#REF!,FALSE)</f>
        <v>#REF!</v>
      </c>
      <c r="CJ106" s="116" t="e">
        <f>VLOOKUP($A106,'[2]~Detailed Pop''n'!$A$2:$JF$59,#REF!,FALSE)</f>
        <v>#REF!</v>
      </c>
      <c r="CK106" s="116" t="e">
        <f>VLOOKUP($A106,'[2]~Detailed Pop''n'!$A$2:$JF$59,#REF!,FALSE)</f>
        <v>#REF!</v>
      </c>
      <c r="CL106" s="116" t="e">
        <f>VLOOKUP($A106,'[2]~Detailed Pop''n'!$A$2:$JF$59,#REF!,FALSE)</f>
        <v>#REF!</v>
      </c>
      <c r="CM106" s="116" t="e">
        <f>VLOOKUP($A106,'[2]~Detailed Pop''n'!$A$2:$JF$59,#REF!,FALSE)</f>
        <v>#REF!</v>
      </c>
      <c r="CN106" s="116" t="e">
        <f>VLOOKUP($A106,'[2]~Detailed Pop''n'!$A$2:$JF$59,#REF!,FALSE)</f>
        <v>#REF!</v>
      </c>
      <c r="CO106" s="116" t="e">
        <f>VLOOKUP($A106,'[2]~Detailed Pop''n'!$A$2:$JF$59,#REF!,FALSE)</f>
        <v>#REF!</v>
      </c>
      <c r="CP106" s="116" t="e">
        <f>VLOOKUP($A106,'[2]~Detailed Pop''n'!$A$2:$JF$59,#REF!,FALSE)</f>
        <v>#REF!</v>
      </c>
      <c r="CQ106" s="116" t="e">
        <f>VLOOKUP($A106,'[2]~Detailed Pop''n'!$A$2:$JF$59,#REF!,FALSE)</f>
        <v>#REF!</v>
      </c>
      <c r="CR106" s="116" t="e">
        <f>VLOOKUP($A106,'[2]~Detailed Pop''n'!$A$2:$JF$59,#REF!,FALSE)</f>
        <v>#REF!</v>
      </c>
      <c r="CS106" s="116" t="e">
        <f>VLOOKUP($A106,'[2]~Detailed Pop''n'!$A$2:$JF$59,#REF!,FALSE)</f>
        <v>#REF!</v>
      </c>
      <c r="CT106" s="116" t="e">
        <f>VLOOKUP($A106,'[2]~Detailed Pop''n'!$A$2:$JF$59,#REF!,FALSE)</f>
        <v>#REF!</v>
      </c>
      <c r="CU106" s="116" t="e">
        <f>VLOOKUP($A106,'[2]~Detailed Pop''n'!$A$2:$JF$59,#REF!,FALSE)</f>
        <v>#REF!</v>
      </c>
      <c r="CV106" s="116" t="e">
        <f>VLOOKUP($A106,'[2]~Detailed Pop''n'!$A$2:$JF$59,#REF!,FALSE)</f>
        <v>#REF!</v>
      </c>
      <c r="CW106" s="116" t="e">
        <f>VLOOKUP($A106,'[2]~Detailed Pop''n'!$A$2:$JF$59,#REF!,FALSE)</f>
        <v>#REF!</v>
      </c>
      <c r="CX106" s="116" t="e">
        <f>VLOOKUP($A106,'[2]~Detailed Pop''n'!$A$2:$JF$59,#REF!,FALSE)</f>
        <v>#REF!</v>
      </c>
      <c r="CY106" s="116" t="e">
        <f>VLOOKUP($A106,'[2]~Detailed Pop''n'!$A$2:$JF$59,#REF!,FALSE)</f>
        <v>#REF!</v>
      </c>
      <c r="CZ106" s="116" t="e">
        <f>VLOOKUP($A106,'[2]~Detailed Pop''n'!$A$2:$JF$59,#REF!,FALSE)</f>
        <v>#REF!</v>
      </c>
      <c r="DA106" s="116" t="e">
        <f>VLOOKUP($A106,'[2]~Detailed Pop''n'!$A$2:$JF$59,#REF!,FALSE)</f>
        <v>#REF!</v>
      </c>
      <c r="DB106" s="116" t="e">
        <f>VLOOKUP($A106,'[2]~Detailed Pop''n'!$A$2:$JF$59,#REF!,FALSE)</f>
        <v>#REF!</v>
      </c>
      <c r="DC106" s="116" t="e">
        <f>VLOOKUP($A106,'[2]~Detailed Pop''n'!$A$2:$JF$59,#REF!,FALSE)</f>
        <v>#REF!</v>
      </c>
      <c r="DD106" s="116" t="e">
        <f>VLOOKUP($A106,'[2]~Detailed Pop''n'!$A$2:$JF$59,#REF!,FALSE)</f>
        <v>#REF!</v>
      </c>
      <c r="DE106" s="116" t="e">
        <f>VLOOKUP($A106,'[2]~Detailed Pop''n'!$A$2:$JF$59,#REF!,FALSE)</f>
        <v>#REF!</v>
      </c>
      <c r="DF106" s="116" t="e">
        <f>VLOOKUP($A106,'[2]~Detailed Pop''n'!$A$2:$JF$59,#REF!,FALSE)</f>
        <v>#REF!</v>
      </c>
      <c r="DG106" s="116" t="e">
        <f>VLOOKUP($A106,'[2]~Detailed Pop''n'!$A$2:$JF$59,#REF!,FALSE)</f>
        <v>#REF!</v>
      </c>
      <c r="DH106" s="116" t="e">
        <f>VLOOKUP($A106,'[2]~Detailed Pop''n'!$A$2:$JF$59,#REF!,FALSE)</f>
        <v>#REF!</v>
      </c>
      <c r="DI106" s="116" t="e">
        <f>VLOOKUP($A106,'[2]~Detailed Pop''n'!$A$2:$JF$59,#REF!,FALSE)</f>
        <v>#REF!</v>
      </c>
      <c r="DJ106" s="116" t="e">
        <f>VLOOKUP($A106,'[2]~Detailed Pop''n'!$A$2:$JF$59,#REF!,FALSE)</f>
        <v>#REF!</v>
      </c>
      <c r="DK106" s="116" t="e">
        <f>VLOOKUP($A106,'[2]~Detailed Pop''n'!$A$2:$JF$59,#REF!,FALSE)</f>
        <v>#REF!</v>
      </c>
      <c r="DL106" s="116" t="e">
        <f>VLOOKUP($A106,'[2]~Detailed Pop''n'!$A$2:$JF$59,#REF!,FALSE)</f>
        <v>#REF!</v>
      </c>
      <c r="DM106" s="116" t="e">
        <f>VLOOKUP($A106,'[2]~Detailed Pop''n'!$A$2:$JF$59,#REF!,FALSE)</f>
        <v>#REF!</v>
      </c>
      <c r="DN106" s="116" t="e">
        <f>VLOOKUP($A106,'[2]~Detailed Pop''n'!$A$2:$JF$59,#REF!,FALSE)</f>
        <v>#REF!</v>
      </c>
      <c r="DO106" s="116" t="e">
        <f>VLOOKUP($A106,'[2]~Detailed Pop''n'!$A$2:$JF$59,#REF!,FALSE)</f>
        <v>#REF!</v>
      </c>
      <c r="DP106" s="116" t="e">
        <f>VLOOKUP($A106,'[2]~Detailed Pop''n'!$A$2:$JF$59,#REF!,FALSE)</f>
        <v>#REF!</v>
      </c>
      <c r="DQ106" s="116" t="e">
        <f>VLOOKUP($A106,'[2]~Detailed Pop''n'!$A$2:$JF$59,#REF!,FALSE)</f>
        <v>#REF!</v>
      </c>
      <c r="DR106" s="116" t="e">
        <f>VLOOKUP($A106,'[2]~Detailed Pop''n'!$A$2:$JF$59,#REF!,FALSE)</f>
        <v>#REF!</v>
      </c>
      <c r="DS106" s="116" t="e">
        <f>VLOOKUP($A106,'[2]~Detailed Pop''n'!$A$2:$JF$59,#REF!,FALSE)</f>
        <v>#REF!</v>
      </c>
      <c r="DT106" s="116" t="e">
        <f>VLOOKUP($A106,'[2]~Detailed Pop''n'!$A$2:$JF$59,#REF!,FALSE)</f>
        <v>#REF!</v>
      </c>
      <c r="DU106" s="116" t="e">
        <f>VLOOKUP($A106,'[2]~Detailed Pop''n'!$A$2:$JF$59,#REF!,FALSE)</f>
        <v>#REF!</v>
      </c>
      <c r="DV106" s="116" t="e">
        <f>VLOOKUP($A106,'[2]~Detailed Pop''n'!$A$2:$JF$59,#REF!,FALSE)</f>
        <v>#REF!</v>
      </c>
      <c r="DW106" s="116" t="e">
        <f>VLOOKUP($A106,'[2]~Detailed Pop''n'!$A$2:$JF$59,#REF!,FALSE)</f>
        <v>#REF!</v>
      </c>
      <c r="DX106" s="116" t="e">
        <f>VLOOKUP($A106,'[2]~Detailed Pop''n'!$A$2:$JF$59,#REF!,FALSE)</f>
        <v>#REF!</v>
      </c>
      <c r="DY106" s="116" t="e">
        <f>VLOOKUP($A106,'[2]~Detailed Pop''n'!$A$2:$JF$59,#REF!,FALSE)</f>
        <v>#REF!</v>
      </c>
      <c r="DZ106" s="116" t="e">
        <f>VLOOKUP($A106,'[2]~Detailed Pop''n'!$A$2:$JF$59,#REF!,FALSE)</f>
        <v>#REF!</v>
      </c>
      <c r="EA106" s="116" t="e">
        <f>VLOOKUP($A106,'[2]~Detailed Pop''n'!$A$2:$JF$59,#REF!,FALSE)</f>
        <v>#REF!</v>
      </c>
      <c r="EB106" s="116" t="e">
        <f>VLOOKUP($A106,'[2]~Detailed Pop''n'!$A$2:$JF$59,#REF!,FALSE)</f>
        <v>#REF!</v>
      </c>
      <c r="EC106" s="116" t="e">
        <f>VLOOKUP($A106,'[2]~Detailed Pop''n'!$A$2:$JF$59,#REF!,FALSE)</f>
        <v>#REF!</v>
      </c>
      <c r="ED106" s="116" t="e">
        <f>VLOOKUP($A106,'[2]~Detailed Pop''n'!$A$2:$JF$59,#REF!,FALSE)</f>
        <v>#REF!</v>
      </c>
      <c r="EE106" s="116" t="e">
        <f>VLOOKUP($A106,'[2]~Detailed Pop''n'!$A$2:$JF$59,#REF!,FALSE)</f>
        <v>#REF!</v>
      </c>
      <c r="EF106" s="116" t="e">
        <f>VLOOKUP($A106,'[2]~Detailed Pop''n'!$A$2:$JF$59,#REF!,FALSE)</f>
        <v>#REF!</v>
      </c>
      <c r="EG106" s="116" t="e">
        <f>VLOOKUP($A106,'[2]~Detailed Pop''n'!$A$2:$JF$59,#REF!,FALSE)</f>
        <v>#REF!</v>
      </c>
      <c r="EH106" s="116" t="e">
        <f>VLOOKUP($A106,'[2]~Detailed Pop''n'!$A$2:$JF$59,#REF!,FALSE)</f>
        <v>#REF!</v>
      </c>
      <c r="EI106" s="116" t="e">
        <f>VLOOKUP($A106,'[2]~Detailed Pop''n'!$A$2:$JF$59,#REF!,FALSE)</f>
        <v>#REF!</v>
      </c>
      <c r="EJ106" s="116" t="e">
        <f>VLOOKUP($A106,'[2]~Detailed Pop''n'!$A$2:$JF$59,#REF!,FALSE)</f>
        <v>#REF!</v>
      </c>
      <c r="EK106" s="116" t="e">
        <f>VLOOKUP($A106,'[2]~Detailed Pop''n'!$A$2:$JF$59,#REF!,FALSE)</f>
        <v>#REF!</v>
      </c>
      <c r="EL106" s="116" t="e">
        <f>VLOOKUP($A106,'[2]~Detailed Pop''n'!$A$2:$JF$59,#REF!,FALSE)</f>
        <v>#REF!</v>
      </c>
      <c r="EM106" s="116" t="e">
        <f>VLOOKUP($A106,'[2]~Detailed Pop''n'!$A$2:$JF$59,#REF!,FALSE)</f>
        <v>#REF!</v>
      </c>
      <c r="EN106" s="116" t="e">
        <f>VLOOKUP($A106,'[2]~Detailed Pop''n'!$A$2:$JF$59,#REF!,FALSE)</f>
        <v>#REF!</v>
      </c>
      <c r="EO106" s="116" t="e">
        <f>VLOOKUP($A106,'[2]~Detailed Pop''n'!$A$2:$JF$59,#REF!,FALSE)</f>
        <v>#REF!</v>
      </c>
      <c r="EP106" s="116" t="e">
        <f>VLOOKUP($A106,'[2]~Detailed Pop''n'!$A$2:$JF$59,#REF!,FALSE)</f>
        <v>#REF!</v>
      </c>
      <c r="EQ106" s="116" t="e">
        <f>VLOOKUP($A106,'[2]~Detailed Pop''n'!$A$2:$JF$59,#REF!,FALSE)</f>
        <v>#REF!</v>
      </c>
      <c r="ES106" s="116" t="e">
        <f>VLOOKUP($A106,'[2]~Detailed Pop''n'!$A$2:$JF$59,#REF!,FALSE)</f>
        <v>#REF!</v>
      </c>
      <c r="ET106" s="116" t="e">
        <f>VLOOKUP($A106,'[2]~Detailed Pop''n'!$A$2:$JF$59,#REF!,FALSE)</f>
        <v>#REF!</v>
      </c>
      <c r="EU106" s="116" t="e">
        <f>VLOOKUP($A106,'[2]~Detailed Pop''n'!$A$2:$JF$59,#REF!,FALSE)</f>
        <v>#REF!</v>
      </c>
      <c r="EV106" s="116" t="e">
        <f>VLOOKUP($A106,'[2]~Detailed Pop''n'!$A$2:$JF$59,#REF!,FALSE)</f>
        <v>#REF!</v>
      </c>
      <c r="EW106" s="116" t="e">
        <f>VLOOKUP($A106,'[2]~Detailed Pop''n'!$A$2:$JF$59,#REF!,FALSE)</f>
        <v>#REF!</v>
      </c>
      <c r="EX106" s="116" t="e">
        <f>VLOOKUP($A106,'[2]~Detailed Pop''n'!$A$2:$JF$59,#REF!,FALSE)</f>
        <v>#REF!</v>
      </c>
      <c r="EY106" s="116" t="e">
        <f>VLOOKUP($A106,'[2]~Detailed Pop''n'!$A$2:$JF$59,#REF!,FALSE)</f>
        <v>#REF!</v>
      </c>
      <c r="EZ106" s="116" t="e">
        <f>VLOOKUP($A106,'[2]~Detailed Pop''n'!$A$2:$JF$59,#REF!,FALSE)</f>
        <v>#REF!</v>
      </c>
      <c r="FA106" s="116" t="e">
        <f>VLOOKUP($A106,'[2]~Detailed Pop''n'!$A$2:$JF$59,#REF!,FALSE)</f>
        <v>#REF!</v>
      </c>
      <c r="FB106" s="116" t="e">
        <f>VLOOKUP($A106,'[2]~Detailed Pop''n'!$A$2:$JF$59,#REF!,FALSE)</f>
        <v>#REF!</v>
      </c>
      <c r="FC106" s="116" t="e">
        <f>VLOOKUP($A106,'[2]~Detailed Pop''n'!$A$2:$JF$59,#REF!,FALSE)</f>
        <v>#REF!</v>
      </c>
      <c r="FD106" s="116" t="e">
        <f>VLOOKUP($A106,'[2]~Detailed Pop''n'!$A$2:$JF$59,#REF!,FALSE)</f>
        <v>#REF!</v>
      </c>
      <c r="FE106" s="116" t="e">
        <f>VLOOKUP($A106,'[2]~Detailed Pop''n'!$A$2:$JF$59,#REF!,FALSE)</f>
        <v>#REF!</v>
      </c>
      <c r="FF106" s="116" t="e">
        <f>VLOOKUP($A106,'[2]~Detailed Pop''n'!$A$2:$JF$59,#REF!,FALSE)</f>
        <v>#REF!</v>
      </c>
      <c r="FG106" s="116" t="e">
        <f>VLOOKUP($A106,'[2]~Detailed Pop''n'!$A$2:$JF$59,#REF!,FALSE)</f>
        <v>#REF!</v>
      </c>
      <c r="FH106" s="116" t="e">
        <f>VLOOKUP($A106,'[2]~Detailed Pop''n'!$A$2:$JF$59,#REF!,FALSE)</f>
        <v>#REF!</v>
      </c>
      <c r="FI106" s="116" t="e">
        <f>VLOOKUP($A106,'[2]~Detailed Pop''n'!$A$2:$JF$59,#REF!,FALSE)</f>
        <v>#REF!</v>
      </c>
      <c r="FJ106" s="116" t="e">
        <f>VLOOKUP($A106,'[2]~Detailed Pop''n'!$A$2:$JF$59,#REF!,FALSE)</f>
        <v>#REF!</v>
      </c>
      <c r="FK106" s="116" t="e">
        <f>VLOOKUP($A106,'[2]~Detailed Pop''n'!$A$2:$JF$59,#REF!,FALSE)</f>
        <v>#REF!</v>
      </c>
      <c r="FL106" s="116" t="e">
        <f>VLOOKUP($A106,'[2]~Detailed Pop''n'!$A$2:$JF$59,#REF!,FALSE)</f>
        <v>#REF!</v>
      </c>
      <c r="FM106" s="116" t="e">
        <f>VLOOKUP($A106,'[2]~Detailed Pop''n'!$A$2:$JF$59,#REF!,FALSE)</f>
        <v>#REF!</v>
      </c>
      <c r="FN106" s="116" t="e">
        <f>VLOOKUP($A106,'[2]~Detailed Pop''n'!$A$2:$JF$59,#REF!,FALSE)</f>
        <v>#REF!</v>
      </c>
      <c r="FO106" s="116" t="e">
        <f>VLOOKUP($A106,'[2]~Detailed Pop''n'!$A$2:$JF$59,#REF!,FALSE)</f>
        <v>#REF!</v>
      </c>
      <c r="FP106" s="116" t="e">
        <f>VLOOKUP($A106,'[2]~Detailed Pop''n'!$A$2:$JF$59,#REF!,FALSE)</f>
        <v>#REF!</v>
      </c>
      <c r="FQ106" s="116" t="e">
        <f>VLOOKUP($A106,'[2]~Detailed Pop''n'!$A$2:$JF$59,#REF!,FALSE)</f>
        <v>#REF!</v>
      </c>
      <c r="FR106" s="116" t="e">
        <f>VLOOKUP($A106,'[2]~Detailed Pop''n'!$A$2:$JF$59,#REF!,FALSE)</f>
        <v>#REF!</v>
      </c>
      <c r="FS106" s="116" t="e">
        <f>VLOOKUP($A106,'[2]~Detailed Pop''n'!$A$2:$JF$59,#REF!,FALSE)</f>
        <v>#REF!</v>
      </c>
      <c r="FT106" s="116" t="e">
        <f>VLOOKUP($A106,'[2]~Detailed Pop''n'!$A$2:$JF$59,#REF!,FALSE)</f>
        <v>#REF!</v>
      </c>
      <c r="FU106" s="116" t="e">
        <f>VLOOKUP($A106,'[2]~Detailed Pop''n'!$A$2:$JF$59,#REF!,FALSE)</f>
        <v>#REF!</v>
      </c>
      <c r="FV106" s="116" t="e">
        <f>VLOOKUP($A106,'[2]~Detailed Pop''n'!$A$2:$JF$59,#REF!,FALSE)</f>
        <v>#REF!</v>
      </c>
      <c r="FW106" s="116" t="e">
        <f>VLOOKUP($A106,'[2]~Detailed Pop''n'!$A$2:$JF$59,#REF!,FALSE)</f>
        <v>#REF!</v>
      </c>
      <c r="FX106" s="116" t="e">
        <f>VLOOKUP($A106,'[2]~Detailed Pop''n'!$A$2:$JF$59,#REF!,FALSE)</f>
        <v>#REF!</v>
      </c>
      <c r="FY106" s="116" t="e">
        <f>VLOOKUP($A106,'[2]~Detailed Pop''n'!$A$2:$JF$59,#REF!,FALSE)</f>
        <v>#REF!</v>
      </c>
      <c r="FZ106" s="116" t="e">
        <f>VLOOKUP($A106,'[2]~Detailed Pop''n'!$A$2:$JF$59,#REF!,FALSE)</f>
        <v>#REF!</v>
      </c>
      <c r="GA106" s="116" t="e">
        <f>VLOOKUP($A106,'[2]~Detailed Pop''n'!$A$2:$JF$59,#REF!,FALSE)</f>
        <v>#REF!</v>
      </c>
      <c r="GB106" s="116" t="e">
        <f>VLOOKUP($A106,'[2]~Detailed Pop''n'!$A$2:$JF$59,#REF!,FALSE)</f>
        <v>#REF!</v>
      </c>
      <c r="GC106" s="116" t="e">
        <f>VLOOKUP($A106,'[2]~Detailed Pop''n'!$A$2:$JF$59,#REF!,FALSE)</f>
        <v>#REF!</v>
      </c>
      <c r="GD106" s="116" t="e">
        <f>VLOOKUP($A106,'[2]~Detailed Pop''n'!$A$2:$JF$59,#REF!,FALSE)</f>
        <v>#REF!</v>
      </c>
      <c r="GE106" s="116" t="e">
        <f>VLOOKUP($A106,'[2]~Detailed Pop''n'!$A$2:$JF$59,#REF!,FALSE)</f>
        <v>#REF!</v>
      </c>
      <c r="GF106" s="116" t="e">
        <f>VLOOKUP($A106,'[2]~Detailed Pop''n'!$A$2:$JF$59,#REF!,FALSE)</f>
        <v>#REF!</v>
      </c>
      <c r="GG106" s="116" t="e">
        <f>VLOOKUP($A106,'[2]~Detailed Pop''n'!$A$2:$JF$59,#REF!,FALSE)</f>
        <v>#REF!</v>
      </c>
      <c r="GH106" s="116" t="e">
        <f>VLOOKUP($A106,'[2]~Detailed Pop''n'!$A$2:$JF$59,#REF!,FALSE)</f>
        <v>#REF!</v>
      </c>
      <c r="GI106" s="116" t="e">
        <f>VLOOKUP($A106,'[2]~Detailed Pop''n'!$A$2:$JF$59,#REF!,FALSE)</f>
        <v>#REF!</v>
      </c>
      <c r="GJ106" s="116" t="e">
        <f>VLOOKUP($A106,'[2]~Detailed Pop''n'!$A$2:$JF$59,#REF!,FALSE)</f>
        <v>#REF!</v>
      </c>
      <c r="GK106" s="116" t="e">
        <f>VLOOKUP($A106,'[2]~Detailed Pop''n'!$A$2:$JF$59,#REF!,FALSE)</f>
        <v>#REF!</v>
      </c>
      <c r="GL106" s="116" t="e">
        <f>VLOOKUP($A106,'[2]~Detailed Pop''n'!$A$2:$JF$59,#REF!,FALSE)</f>
        <v>#REF!</v>
      </c>
      <c r="GM106" s="116" t="e">
        <f>VLOOKUP($A106,'[2]~Detailed Pop''n'!$A$2:$JF$59,#REF!,FALSE)</f>
        <v>#REF!</v>
      </c>
      <c r="GN106" s="116" t="e">
        <f>VLOOKUP($A106,'[2]~Detailed Pop''n'!$A$2:$JF$59,#REF!,FALSE)</f>
        <v>#REF!</v>
      </c>
      <c r="GO106" s="116" t="e">
        <f>VLOOKUP($A106,'[2]~Detailed Pop''n'!$A$2:$JF$59,#REF!,FALSE)</f>
        <v>#REF!</v>
      </c>
      <c r="GP106" s="116" t="e">
        <f>VLOOKUP($A106,'[2]~Detailed Pop''n'!$A$2:$JF$59,#REF!,FALSE)</f>
        <v>#REF!</v>
      </c>
      <c r="GQ106" s="116" t="e">
        <f>VLOOKUP($A106,'[2]~Detailed Pop''n'!$A$2:$JF$59,#REF!,FALSE)</f>
        <v>#REF!</v>
      </c>
      <c r="GR106" s="116" t="e">
        <f>VLOOKUP($A106,'[2]~Detailed Pop''n'!$A$2:$JF$59,#REF!,FALSE)</f>
        <v>#REF!</v>
      </c>
      <c r="GS106" s="116" t="e">
        <f>VLOOKUP($A106,'[2]~Detailed Pop''n'!$A$2:$JF$59,#REF!,FALSE)</f>
        <v>#REF!</v>
      </c>
      <c r="GT106" s="116" t="e">
        <f>VLOOKUP($A106,'[2]~Detailed Pop''n'!$A$2:$JF$59,#REF!,FALSE)</f>
        <v>#REF!</v>
      </c>
      <c r="GU106" s="116" t="e">
        <f>VLOOKUP($A106,'[2]~Detailed Pop''n'!$A$2:$JF$59,#REF!,FALSE)</f>
        <v>#REF!</v>
      </c>
      <c r="GV106" s="116" t="e">
        <f>VLOOKUP($A106,'[2]~Detailed Pop''n'!$A$2:$JF$59,#REF!,FALSE)</f>
        <v>#REF!</v>
      </c>
      <c r="GW106" s="116" t="e">
        <f>VLOOKUP($A106,'[2]~Detailed Pop''n'!$A$2:$JF$59,#REF!,FALSE)</f>
        <v>#REF!</v>
      </c>
      <c r="GX106" s="116" t="e">
        <f>VLOOKUP($A106,'[2]~Detailed Pop''n'!$A$2:$JF$59,#REF!,FALSE)</f>
        <v>#REF!</v>
      </c>
      <c r="GY106" s="116" t="e">
        <f>VLOOKUP($A106,'[2]~Detailed Pop''n'!$A$2:$JF$59,#REF!,FALSE)</f>
        <v>#REF!</v>
      </c>
      <c r="GZ106" s="116" t="e">
        <f>VLOOKUP($A106,'[2]~Detailed Pop''n'!$A$2:$JF$59,#REF!,FALSE)</f>
        <v>#REF!</v>
      </c>
      <c r="HA106" s="116" t="e">
        <f>VLOOKUP($A106,'[2]~Detailed Pop''n'!$A$2:$JF$59,#REF!,FALSE)</f>
        <v>#REF!</v>
      </c>
      <c r="HB106" s="116" t="e">
        <f>VLOOKUP($A106,'[2]~Detailed Pop''n'!$A$2:$JF$59,#REF!,FALSE)</f>
        <v>#REF!</v>
      </c>
      <c r="HC106" s="116" t="e">
        <f>VLOOKUP($A106,'[2]~Detailed Pop''n'!$A$2:$JF$59,#REF!,FALSE)</f>
        <v>#REF!</v>
      </c>
      <c r="HD106" s="116" t="e">
        <f>VLOOKUP($A106,'[2]~Detailed Pop''n'!$A$2:$JF$59,#REF!,FALSE)</f>
        <v>#REF!</v>
      </c>
      <c r="HE106" s="116" t="e">
        <f>VLOOKUP($A106,'[2]~Detailed Pop''n'!$A$2:$JF$59,#REF!,FALSE)</f>
        <v>#REF!</v>
      </c>
      <c r="HF106" s="116" t="e">
        <f>VLOOKUP($A106,'[2]~Detailed Pop''n'!$A$2:$JF$59,#REF!,FALSE)</f>
        <v>#REF!</v>
      </c>
      <c r="HG106" s="116" t="e">
        <f>VLOOKUP($A106,'[2]~Detailed Pop''n'!$A$2:$JF$59,#REF!,FALSE)</f>
        <v>#REF!</v>
      </c>
      <c r="HH106" s="116" t="e">
        <f>VLOOKUP($A106,'[2]~Detailed Pop''n'!$A$2:$JF$59,#REF!,FALSE)</f>
        <v>#REF!</v>
      </c>
      <c r="HI106" s="116" t="e">
        <f>VLOOKUP($A106,'[2]~Detailed Pop''n'!$A$2:$JF$59,#REF!,FALSE)</f>
        <v>#REF!</v>
      </c>
      <c r="HJ106" s="116" t="e">
        <f>VLOOKUP($A106,'[2]~Detailed Pop''n'!$A$2:$JF$59,#REF!,FALSE)</f>
        <v>#REF!</v>
      </c>
      <c r="HK106" s="116" t="e">
        <f>VLOOKUP($A106,'[2]~Detailed Pop''n'!$A$2:$JF$59,#REF!,FALSE)</f>
        <v>#REF!</v>
      </c>
      <c r="HL106" s="116" t="e">
        <f>VLOOKUP($A106,'[2]~Detailed Pop''n'!$A$2:$JF$59,#REF!,FALSE)</f>
        <v>#REF!</v>
      </c>
      <c r="HM106" s="116" t="e">
        <f>VLOOKUP($A106,'[2]~Detailed Pop''n'!$A$2:$JF$59,#REF!,FALSE)</f>
        <v>#REF!</v>
      </c>
      <c r="HN106" s="116" t="e">
        <f>VLOOKUP($A106,'[2]~Detailed Pop''n'!$A$2:$JF$59,#REF!,FALSE)</f>
        <v>#REF!</v>
      </c>
      <c r="HO106" s="116" t="e">
        <f>VLOOKUP($A106,'[2]~Detailed Pop''n'!$A$2:$JF$59,#REF!,FALSE)</f>
        <v>#REF!</v>
      </c>
      <c r="HP106" s="116" t="e">
        <f>VLOOKUP($A106,'[2]~Detailed Pop''n'!$A$2:$JF$59,#REF!,FALSE)</f>
        <v>#REF!</v>
      </c>
      <c r="HQ106" s="116" t="e">
        <f>VLOOKUP($A106,'[2]~Detailed Pop''n'!$A$2:$JF$59,#REF!,FALSE)</f>
        <v>#REF!</v>
      </c>
      <c r="HR106" s="116" t="e">
        <f>VLOOKUP($A106,'[2]~Detailed Pop''n'!$A$2:$JF$59,#REF!,FALSE)</f>
        <v>#REF!</v>
      </c>
      <c r="HS106" s="116" t="e">
        <f>VLOOKUP($A106,'[2]~Detailed Pop''n'!$A$2:$JF$59,#REF!,FALSE)</f>
        <v>#REF!</v>
      </c>
      <c r="HT106" s="116" t="e">
        <f>VLOOKUP($A106,'[2]~Detailed Pop''n'!$A$2:$JF$59,#REF!,FALSE)</f>
        <v>#REF!</v>
      </c>
      <c r="HU106" s="116" t="e">
        <f>VLOOKUP($A106,'[2]~Detailed Pop''n'!$A$2:$JF$59,#REF!,FALSE)</f>
        <v>#REF!</v>
      </c>
      <c r="HV106" s="116" t="e">
        <f>VLOOKUP($A106,'[2]~Detailed Pop''n'!$A$2:$JF$59,#REF!,FALSE)</f>
        <v>#REF!</v>
      </c>
      <c r="HW106" s="116" t="e">
        <f>VLOOKUP($A106,'[2]~Detailed Pop''n'!$A$2:$JF$59,#REF!,FALSE)</f>
        <v>#REF!</v>
      </c>
      <c r="HX106" s="116" t="e">
        <f>VLOOKUP($A106,'[2]~Detailed Pop''n'!$A$2:$JF$59,#REF!,FALSE)</f>
        <v>#REF!</v>
      </c>
      <c r="HY106" s="116" t="e">
        <f>VLOOKUP($A106,'[2]~Detailed Pop''n'!$A$2:$JF$59,#REF!,FALSE)</f>
        <v>#REF!</v>
      </c>
      <c r="HZ106" s="116" t="e">
        <f>VLOOKUP($A106,'[2]~Detailed Pop''n'!$A$2:$JF$59,#REF!,FALSE)</f>
        <v>#REF!</v>
      </c>
      <c r="IA106" s="116" t="e">
        <f>VLOOKUP($A106,'[2]~Detailed Pop''n'!$A$2:$JF$59,#REF!,FALSE)</f>
        <v>#REF!</v>
      </c>
      <c r="IB106" s="116" t="e">
        <f>VLOOKUP($A106,'[2]~Detailed Pop''n'!$A$2:$JF$59,#REF!,FALSE)</f>
        <v>#REF!</v>
      </c>
      <c r="IC106" s="116" t="e">
        <f>VLOOKUP($A106,'[2]~Detailed Pop''n'!$A$2:$JF$59,#REF!,FALSE)</f>
        <v>#REF!</v>
      </c>
      <c r="ID106" s="116" t="e">
        <f>VLOOKUP($A106,'[2]~Detailed Pop''n'!$A$2:$JF$59,#REF!,FALSE)</f>
        <v>#REF!</v>
      </c>
      <c r="IE106" s="116" t="e">
        <f>VLOOKUP($A106,'[2]~Detailed Pop''n'!$A$2:$JF$59,#REF!,FALSE)</f>
        <v>#REF!</v>
      </c>
      <c r="IF106" s="116" t="e">
        <f>VLOOKUP($A106,'[2]~Detailed Pop''n'!$A$2:$JF$59,#REF!,FALSE)</f>
        <v>#REF!</v>
      </c>
      <c r="IG106" s="116" t="e">
        <f>VLOOKUP($A106,'[2]~Detailed Pop''n'!$A$2:$JF$59,#REF!,FALSE)</f>
        <v>#REF!</v>
      </c>
      <c r="IH106" s="116" t="e">
        <f>VLOOKUP($A106,'[2]~Detailed Pop''n'!$A$2:$JF$59,#REF!,FALSE)</f>
        <v>#REF!</v>
      </c>
      <c r="II106" s="116" t="e">
        <f>VLOOKUP($A106,'[2]~Detailed Pop''n'!$A$2:$JF$59,#REF!,FALSE)</f>
        <v>#REF!</v>
      </c>
      <c r="IJ106" s="116" t="e">
        <f>VLOOKUP($A106,'[2]~Detailed Pop''n'!$A$2:$JF$59,#REF!,FALSE)</f>
        <v>#REF!</v>
      </c>
      <c r="IK106" s="116" t="e">
        <f>VLOOKUP($A106,'[2]~Detailed Pop''n'!$A$2:$JF$59,#REF!,FALSE)</f>
        <v>#REF!</v>
      </c>
      <c r="IL106" s="116" t="e">
        <f>VLOOKUP($A106,'[2]~Detailed Pop''n'!$A$2:$JF$59,#REF!,FALSE)</f>
        <v>#REF!</v>
      </c>
      <c r="IM106" s="116" t="e">
        <f>VLOOKUP($A106,'[2]~Detailed Pop''n'!$A$2:$JF$59,#REF!,FALSE)</f>
        <v>#REF!</v>
      </c>
      <c r="IN106" s="116" t="e">
        <f>VLOOKUP($A106,'[2]~Detailed Pop''n'!$A$2:$JF$59,#REF!,FALSE)</f>
        <v>#REF!</v>
      </c>
      <c r="IO106" s="116" t="e">
        <f>VLOOKUP($A106,'[2]~Detailed Pop''n'!$A$2:$JF$59,#REF!,FALSE)</f>
        <v>#REF!</v>
      </c>
      <c r="IP106" s="116" t="e">
        <f>VLOOKUP($A106,'[2]~Detailed Pop''n'!$A$2:$JF$59,#REF!,FALSE)</f>
        <v>#REF!</v>
      </c>
      <c r="IQ106" s="116" t="e">
        <f>VLOOKUP($A106,'[2]~Detailed Pop''n'!$A$2:$JF$59,#REF!,FALSE)</f>
        <v>#REF!</v>
      </c>
      <c r="IR106" s="116" t="e">
        <f>VLOOKUP($A106,'[2]~Detailed Pop''n'!$A$2:$JF$59,#REF!,FALSE)</f>
        <v>#REF!</v>
      </c>
      <c r="IS106" s="116" t="e">
        <f>VLOOKUP($A106,'[2]~Detailed Pop''n'!$A$2:$JF$59,#REF!,FALSE)</f>
        <v>#REF!</v>
      </c>
      <c r="IT106" s="116" t="e">
        <f>VLOOKUP($A106,'[2]~Detailed Pop''n'!$A$2:$JF$59,#REF!,FALSE)</f>
        <v>#REF!</v>
      </c>
      <c r="IU106" s="116" t="e">
        <f>VLOOKUP($A106,'[2]~Detailed Pop''n'!$A$2:$JF$59,#REF!,FALSE)</f>
        <v>#REF!</v>
      </c>
      <c r="IV106" s="116" t="e">
        <f>VLOOKUP($A106,'[2]~Detailed Pop''n'!$A$2:$JF$59,#REF!,FALSE)</f>
        <v>#REF!</v>
      </c>
      <c r="IW106" s="116" t="e">
        <f>VLOOKUP($A106,'[2]~Detailed Pop''n'!$A$2:$JF$59,#REF!,FALSE)</f>
        <v>#REF!</v>
      </c>
      <c r="IX106" s="116" t="e">
        <f>VLOOKUP($A106,'[2]~Detailed Pop''n'!$A$2:$JF$59,#REF!,FALSE)</f>
        <v>#REF!</v>
      </c>
      <c r="IY106" s="116" t="e">
        <f>VLOOKUP($A106,'[2]~Detailed Pop''n'!$A$2:$JF$59,#REF!,FALSE)</f>
        <v>#REF!</v>
      </c>
      <c r="IZ106" s="116" t="e">
        <f>VLOOKUP($A106,'[2]~Detailed Pop''n'!$A$2:$JF$59,#REF!,FALSE)</f>
        <v>#REF!</v>
      </c>
      <c r="JA106" s="116" t="e">
        <f>VLOOKUP($A106,'[2]~Detailed Pop''n'!$A$2:$JF$59,#REF!,FALSE)</f>
        <v>#REF!</v>
      </c>
      <c r="JB106" s="116" t="e">
        <f>VLOOKUP($A106,'[2]~Detailed Pop''n'!$A$2:$JF$59,#REF!,FALSE)</f>
        <v>#REF!</v>
      </c>
      <c r="JC106" s="116" t="e">
        <f>VLOOKUP($A106,'[2]~Detailed Pop''n'!$A$2:$JF$59,#REF!,FALSE)</f>
        <v>#REF!</v>
      </c>
      <c r="JD106" s="116" t="e">
        <f>VLOOKUP($A106,'[2]~Detailed Pop''n'!$A$2:$JF$59,#REF!,FALSE)</f>
        <v>#REF!</v>
      </c>
      <c r="JE106" s="116" t="e">
        <f>VLOOKUP($A106,'[2]~Detailed Pop''n'!$A$2:$JF$59,#REF!,FALSE)</f>
        <v>#REF!</v>
      </c>
      <c r="JF106" s="116" t="e">
        <f>VLOOKUP($A106,'[2]~Detailed Pop''n'!$A$2:$JF$59,#REF!,FALSE)</f>
        <v>#REF!</v>
      </c>
      <c r="JG106" s="116" t="e">
        <f>VLOOKUP($A106,'[2]~Detailed Pop''n'!$A$2:$JF$59,#REF!,FALSE)</f>
        <v>#REF!</v>
      </c>
      <c r="JH106" s="116" t="e">
        <f>VLOOKUP($A106,'[2]~Detailed Pop''n'!$A$2:$JF$59,#REF!,FALSE)</f>
        <v>#REF!</v>
      </c>
      <c r="JI106" s="116" t="e">
        <f>VLOOKUP($A106,'[2]~Detailed Pop''n'!$A$2:$JF$59,#REF!,FALSE)</f>
        <v>#REF!</v>
      </c>
      <c r="JJ106" s="116" t="e">
        <f>VLOOKUP($A106,'[2]~Detailed Pop''n'!$A$2:$JF$59,#REF!,FALSE)</f>
        <v>#REF!</v>
      </c>
      <c r="JK106" s="116" t="e">
        <f>VLOOKUP($A106,'[2]~Detailed Pop''n'!$A$2:$JF$59,#REF!,FALSE)</f>
        <v>#REF!</v>
      </c>
      <c r="JL106" s="116" t="e">
        <f>VLOOKUP($A106,'[2]~Detailed Pop''n'!$A$2:$JF$59,#REF!,FALSE)</f>
        <v>#REF!</v>
      </c>
      <c r="JM106" s="116" t="e">
        <f>VLOOKUP($A106,'[2]~Detailed Pop''n'!$A$2:$JF$59,#REF!,FALSE)</f>
        <v>#REF!</v>
      </c>
      <c r="JN106" s="116" t="e">
        <f>VLOOKUP($A106,'[2]~Detailed Pop''n'!$A$2:$JF$59,#REF!,FALSE)</f>
        <v>#REF!</v>
      </c>
      <c r="JO106" s="116" t="e">
        <f>VLOOKUP($A106,'[2]~Detailed Pop''n'!$A$2:$JF$59,#REF!,FALSE)</f>
        <v>#REF!</v>
      </c>
      <c r="JP106" s="116" t="e">
        <f>VLOOKUP($A106,'[2]~Detailed Pop''n'!$A$2:$JF$59,#REF!,FALSE)</f>
        <v>#REF!</v>
      </c>
      <c r="JQ106" s="116" t="e">
        <f>VLOOKUP($A106,'[2]~Detailed Pop''n'!$A$2:$JF$59,#REF!,FALSE)</f>
        <v>#REF!</v>
      </c>
      <c r="JR106" s="116" t="e">
        <f>VLOOKUP($A106,'[2]~Detailed Pop''n'!$A$2:$JF$59,#REF!,FALSE)</f>
        <v>#REF!</v>
      </c>
      <c r="JS106" s="116" t="e">
        <f>VLOOKUP($A106,'[2]~Detailed Pop''n'!$A$2:$JF$59,#REF!,FALSE)</f>
        <v>#REF!</v>
      </c>
      <c r="JT106" s="116" t="e">
        <f>VLOOKUP($A106,'[2]~Detailed Pop''n'!$A$2:$JF$59,#REF!,FALSE)</f>
        <v>#REF!</v>
      </c>
    </row>
    <row r="107" spans="1:280">
      <c r="A107" s="116">
        <v>5901806</v>
      </c>
      <c r="B107" s="116" t="s">
        <v>377</v>
      </c>
      <c r="C107" s="116" t="s">
        <v>348</v>
      </c>
      <c r="H107" s="116" t="e">
        <f>VLOOKUP($A107,'[2]~Detailed Pop''n'!$A$2:$JF$59,#REF!,FALSE)</f>
        <v>#REF!</v>
      </c>
      <c r="I107" s="116" t="e">
        <f>VLOOKUP($A107,'[2]~Detailed Pop''n'!$A$2:$JF$59,#REF!,FALSE)</f>
        <v>#REF!</v>
      </c>
      <c r="J107" s="213" t="e">
        <f>VLOOKUP($A107,'[2]~Detailed Pop''n'!$A$2:$JF$59,#REF!,FALSE)</f>
        <v>#REF!</v>
      </c>
      <c r="K107" s="213" t="e">
        <f>VLOOKUP($A107,'[2]~Detailed Pop''n'!$A$2:$JF$59,#REF!,FALSE)</f>
        <v>#REF!</v>
      </c>
      <c r="L107" s="213" t="e">
        <f>VLOOKUP($A107,'[2]~Detailed Pop''n'!$A$2:$JF$59,#REF!,FALSE)</f>
        <v>#REF!</v>
      </c>
      <c r="M107" s="213" t="e">
        <f>VLOOKUP($A107,'[2]~Detailed Pop''n'!$A$2:$JF$59,#REF!,FALSE)</f>
        <v>#REF!</v>
      </c>
      <c r="N107" s="213" t="e">
        <f>VLOOKUP($A107,'[2]~Detailed Pop''n'!$A$2:$JF$59,#REF!,FALSE)</f>
        <v>#REF!</v>
      </c>
      <c r="O107" s="213" t="e">
        <f>VLOOKUP($A107,'[2]~Detailed Pop''n'!$A$2:$JF$59,#REF!,FALSE)</f>
        <v>#REF!</v>
      </c>
      <c r="P107" s="222" t="e">
        <f>VLOOKUP($A107,'[2]~Detailed Pop''n'!$A$2:$JF$59,#REF!,FALSE)</f>
        <v>#REF!</v>
      </c>
      <c r="Q107" s="222" t="e">
        <f>VLOOKUP($A107,'[2]~Detailed Pop''n'!$A$2:$JF$59,#REF!,FALSE)</f>
        <v>#REF!</v>
      </c>
      <c r="R107" s="222" t="e">
        <f>VLOOKUP($A107,'[2]~Detailed Pop''n'!$A$2:$JF$59,#REF!,FALSE)</f>
        <v>#REF!</v>
      </c>
      <c r="S107" s="222" t="e">
        <f>VLOOKUP($A107,'[2]~Detailed Pop''n'!$A$2:$JF$59,#REF!,FALSE)</f>
        <v>#REF!</v>
      </c>
      <c r="T107" s="222" t="e">
        <f>VLOOKUP($A107,'[2]~Detailed Pop''n'!$A$2:$JF$59,#REF!,FALSE)</f>
        <v>#REF!</v>
      </c>
      <c r="U107" s="222" t="e">
        <f>VLOOKUP($A107,'[2]~Detailed Pop''n'!$A$2:$JF$59,#REF!,FALSE)</f>
        <v>#REF!</v>
      </c>
      <c r="V107" s="222" t="e">
        <f>VLOOKUP($A107,'[2]~Detailed Pop''n'!$A$2:$JF$59,#REF!,FALSE)</f>
        <v>#REF!</v>
      </c>
      <c r="W107" s="222" t="e">
        <f>VLOOKUP($A107,'[2]~Detailed Pop''n'!$A$2:$JF$59,#REF!,FALSE)</f>
        <v>#REF!</v>
      </c>
      <c r="X107" s="222" t="e">
        <f>VLOOKUP($A107,'[2]~Detailed Pop''n'!$A$2:$JF$59,#REF!,FALSE)</f>
        <v>#REF!</v>
      </c>
      <c r="Y107" s="222" t="e">
        <f>VLOOKUP($A107,'[2]~Detailed Pop''n'!$A$2:$JF$59,#REF!,FALSE)</f>
        <v>#REF!</v>
      </c>
      <c r="Z107" s="222" t="e">
        <f>VLOOKUP($A107,'[2]~Detailed Pop''n'!$A$2:$JF$59,#REF!,FALSE)</f>
        <v>#REF!</v>
      </c>
      <c r="AA107" s="222" t="e">
        <f>VLOOKUP($A107,'[2]~Detailed Pop''n'!$A$2:$JF$59,#REF!,FALSE)</f>
        <v>#REF!</v>
      </c>
      <c r="AB107" s="222" t="e">
        <f>VLOOKUP($A107,'[2]~Detailed Pop''n'!$A$2:$JF$59,#REF!,FALSE)</f>
        <v>#REF!</v>
      </c>
      <c r="AC107" s="222" t="e">
        <f>VLOOKUP($A107,'[2]~Detailed Pop''n'!$A$2:$JF$59,#REF!,FALSE)</f>
        <v>#REF!</v>
      </c>
      <c r="AD107" s="222" t="e">
        <f>VLOOKUP($A107,'[2]~Detailed Pop''n'!$A$2:$JF$59,#REF!,FALSE)</f>
        <v>#REF!</v>
      </c>
      <c r="AE107" s="222" t="e">
        <f>VLOOKUP($A107,'[2]~Detailed Pop''n'!$A$2:$JF$59,#REF!,FALSE)</f>
        <v>#REF!</v>
      </c>
      <c r="AF107" s="222" t="e">
        <f>VLOOKUP($A107,'[2]~Detailed Pop''n'!$A$2:$JF$59,#REF!,FALSE)</f>
        <v>#REF!</v>
      </c>
      <c r="AG107" s="222" t="e">
        <f>VLOOKUP($A107,'[2]~Detailed Pop''n'!$A$2:$JF$59,#REF!,FALSE)</f>
        <v>#REF!</v>
      </c>
      <c r="AH107" s="222" t="e">
        <f>VLOOKUP($A107,'[2]~Detailed Pop''n'!$A$2:$JF$59,#REF!,FALSE)</f>
        <v>#REF!</v>
      </c>
      <c r="AI107" s="222" t="e">
        <f>VLOOKUP($A107,'[2]~Detailed Pop''n'!$A$2:$JF$59,#REF!,FALSE)</f>
        <v>#REF!</v>
      </c>
      <c r="AJ107" s="231" t="e">
        <f>VLOOKUP($A107,'[2]~Detailed Pop''n'!$A$2:$JF$59,#REF!,FALSE)</f>
        <v>#REF!</v>
      </c>
      <c r="AK107" s="231" t="e">
        <f>VLOOKUP($A107,'[2]~Detailed Pop''n'!$A$2:$JF$59,#REF!,FALSE)</f>
        <v>#REF!</v>
      </c>
      <c r="AL107" s="231" t="e">
        <f>VLOOKUP($A107,'[2]~Detailed Pop''n'!$A$2:$JF$59,#REF!,FALSE)</f>
        <v>#REF!</v>
      </c>
      <c r="AM107" s="231" t="e">
        <f>VLOOKUP($A107,'[2]~Detailed Pop''n'!$A$2:$JF$59,#REF!,FALSE)</f>
        <v>#REF!</v>
      </c>
      <c r="AN107" s="231" t="e">
        <f>VLOOKUP($A107,'[2]~Detailed Pop''n'!$A$2:$JF$59,#REF!,FALSE)</f>
        <v>#REF!</v>
      </c>
      <c r="AO107" s="231" t="e">
        <f>VLOOKUP($A107,'[2]~Detailed Pop''n'!$A$2:$JF$59,#REF!,FALSE)</f>
        <v>#REF!</v>
      </c>
      <c r="AP107" s="231" t="e">
        <f>VLOOKUP($A107,'[2]~Detailed Pop''n'!$A$2:$JF$59,#REF!,FALSE)</f>
        <v>#REF!</v>
      </c>
      <c r="AQ107" s="231" t="e">
        <f>VLOOKUP($A107,'[2]~Detailed Pop''n'!$A$2:$JF$59,#REF!,FALSE)</f>
        <v>#REF!</v>
      </c>
      <c r="AR107" s="231" t="e">
        <f>VLOOKUP($A107,'[2]~Detailed Pop''n'!$A$2:$JF$59,#REF!,FALSE)</f>
        <v>#REF!</v>
      </c>
      <c r="AS107" s="231" t="e">
        <f>VLOOKUP($A107,'[2]~Detailed Pop''n'!$A$2:$JF$59,#REF!,FALSE)</f>
        <v>#REF!</v>
      </c>
      <c r="AT107" s="231" t="e">
        <f>VLOOKUP($A107,'[2]~Detailed Pop''n'!$A$2:$JF$59,#REF!,FALSE)</f>
        <v>#REF!</v>
      </c>
      <c r="AU107" s="231" t="e">
        <f>VLOOKUP($A107,'[2]~Detailed Pop''n'!$A$2:$JF$59,#REF!,FALSE)</f>
        <v>#REF!</v>
      </c>
      <c r="AV107" s="116" t="e">
        <f>VLOOKUP($A107,'[2]~Detailed Pop''n'!$A$2:$JF$59,#REF!,FALSE)</f>
        <v>#REF!</v>
      </c>
      <c r="AW107" s="116" t="e">
        <f>VLOOKUP($A107,'[2]~Detailed Pop''n'!$A$2:$JF$59,#REF!,FALSE)</f>
        <v>#REF!</v>
      </c>
      <c r="AX107" s="116" t="e">
        <f>VLOOKUP($A107,'[2]~Detailed Pop''n'!$A$2:$JF$59,#REF!,FALSE)</f>
        <v>#REF!</v>
      </c>
      <c r="AY107" s="116" t="e">
        <f>VLOOKUP($A107,'[2]~Detailed Pop''n'!$A$2:$JF$59,#REF!,FALSE)</f>
        <v>#REF!</v>
      </c>
      <c r="AZ107" s="116" t="e">
        <f>VLOOKUP($A107,'[2]~Detailed Pop''n'!$A$2:$JF$59,#REF!,FALSE)</f>
        <v>#REF!</v>
      </c>
      <c r="BA107" s="116" t="e">
        <f>VLOOKUP($A107,'[2]~Detailed Pop''n'!$A$2:$JF$59,#REF!,FALSE)</f>
        <v>#REF!</v>
      </c>
      <c r="BB107" s="116" t="e">
        <f>VLOOKUP($A107,'[2]~Detailed Pop''n'!$A$2:$JF$59,#REF!,FALSE)</f>
        <v>#REF!</v>
      </c>
      <c r="BC107" s="116" t="e">
        <f>VLOOKUP($A107,'[2]~Detailed Pop''n'!$A$2:$JF$59,#REF!,FALSE)</f>
        <v>#REF!</v>
      </c>
      <c r="BD107" s="116" t="e">
        <f>VLOOKUP($A107,'[2]~Detailed Pop''n'!$A$2:$JF$59,#REF!,FALSE)</f>
        <v>#REF!</v>
      </c>
      <c r="BE107" s="116" t="e">
        <f>VLOOKUP($A107,'[2]~Detailed Pop''n'!$A$2:$JF$59,#REF!,FALSE)</f>
        <v>#REF!</v>
      </c>
      <c r="BF107" s="116" t="e">
        <f>VLOOKUP($A107,'[2]~Detailed Pop''n'!$A$2:$JF$59,#REF!,FALSE)</f>
        <v>#REF!</v>
      </c>
      <c r="BG107" s="116" t="e">
        <f>VLOOKUP($A107,'[2]~Detailed Pop''n'!$A$2:$JF$59,#REF!,FALSE)</f>
        <v>#REF!</v>
      </c>
      <c r="BH107" s="116" t="e">
        <f>VLOOKUP($A107,'[2]~Detailed Pop''n'!$A$2:$JF$59,#REF!,FALSE)</f>
        <v>#REF!</v>
      </c>
      <c r="BI107" s="116" t="e">
        <f>VLOOKUP($A107,'[2]~Detailed Pop''n'!$A$2:$JF$59,#REF!,FALSE)</f>
        <v>#REF!</v>
      </c>
      <c r="BJ107" s="116" t="e">
        <f>VLOOKUP($A107,'[2]~Detailed Pop''n'!$A$2:$JF$59,#REF!,FALSE)</f>
        <v>#REF!</v>
      </c>
      <c r="BK107" s="116" t="e">
        <f>VLOOKUP($A107,'[2]~Detailed Pop''n'!$A$2:$JF$59,#REF!,FALSE)</f>
        <v>#REF!</v>
      </c>
      <c r="BL107" s="116" t="e">
        <f>VLOOKUP($A107,'[2]~Detailed Pop''n'!$A$2:$JF$59,#REF!,FALSE)</f>
        <v>#REF!</v>
      </c>
      <c r="BM107" s="116" t="e">
        <f>VLOOKUP($A107,'[2]~Detailed Pop''n'!$A$2:$JF$59,#REF!,FALSE)</f>
        <v>#REF!</v>
      </c>
      <c r="BN107" s="116" t="e">
        <f>VLOOKUP($A107,'[2]~Detailed Pop''n'!$A$2:$JF$59,#REF!,FALSE)</f>
        <v>#REF!</v>
      </c>
      <c r="BO107" s="116" t="e">
        <f>VLOOKUP($A107,'[2]~Detailed Pop''n'!$A$2:$JF$59,#REF!,FALSE)</f>
        <v>#REF!</v>
      </c>
      <c r="BP107" s="116" t="e">
        <f>VLOOKUP($A107,'[2]~Detailed Pop''n'!$A$2:$JF$59,#REF!,FALSE)</f>
        <v>#REF!</v>
      </c>
      <c r="BQ107" s="116" t="e">
        <f>VLOOKUP($A107,'[2]~Detailed Pop''n'!$A$2:$JF$59,#REF!,FALSE)</f>
        <v>#REF!</v>
      </c>
      <c r="BR107" s="116" t="e">
        <f>VLOOKUP($A107,'[2]~Detailed Pop''n'!$A$2:$JF$59,#REF!,FALSE)</f>
        <v>#REF!</v>
      </c>
      <c r="BS107" s="116" t="e">
        <f>VLOOKUP($A107,'[2]~Detailed Pop''n'!$A$2:$JF$59,#REF!,FALSE)</f>
        <v>#REF!</v>
      </c>
      <c r="BT107" s="116" t="e">
        <f>VLOOKUP($A107,'[2]~Detailed Pop''n'!$A$2:$JF$59,#REF!,FALSE)</f>
        <v>#REF!</v>
      </c>
      <c r="BU107" s="116" t="e">
        <f>VLOOKUP($A107,'[2]~Detailed Pop''n'!$A$2:$JF$59,#REF!,FALSE)</f>
        <v>#REF!</v>
      </c>
      <c r="CJ107" s="116" t="e">
        <f>VLOOKUP($A107,'[2]~Detailed Pop''n'!$A$2:$JF$59,#REF!,FALSE)</f>
        <v>#REF!</v>
      </c>
      <c r="CK107" s="116" t="e">
        <f>VLOOKUP($A107,'[2]~Detailed Pop''n'!$A$2:$JF$59,#REF!,FALSE)</f>
        <v>#REF!</v>
      </c>
      <c r="CL107" s="116" t="e">
        <f>VLOOKUP($A107,'[2]~Detailed Pop''n'!$A$2:$JF$59,#REF!,FALSE)</f>
        <v>#REF!</v>
      </c>
      <c r="CM107" s="116" t="e">
        <f>VLOOKUP($A107,'[2]~Detailed Pop''n'!$A$2:$JF$59,#REF!,FALSE)</f>
        <v>#REF!</v>
      </c>
      <c r="CN107" s="116" t="e">
        <f>VLOOKUP($A107,'[2]~Detailed Pop''n'!$A$2:$JF$59,#REF!,FALSE)</f>
        <v>#REF!</v>
      </c>
      <c r="CO107" s="116" t="e">
        <f>VLOOKUP($A107,'[2]~Detailed Pop''n'!$A$2:$JF$59,#REF!,FALSE)</f>
        <v>#REF!</v>
      </c>
      <c r="CP107" s="116" t="e">
        <f>VLOOKUP($A107,'[2]~Detailed Pop''n'!$A$2:$JF$59,#REF!,FALSE)</f>
        <v>#REF!</v>
      </c>
      <c r="CQ107" s="116" t="e">
        <f>VLOOKUP($A107,'[2]~Detailed Pop''n'!$A$2:$JF$59,#REF!,FALSE)</f>
        <v>#REF!</v>
      </c>
      <c r="CR107" s="116" t="e">
        <f>VLOOKUP($A107,'[2]~Detailed Pop''n'!$A$2:$JF$59,#REF!,FALSE)</f>
        <v>#REF!</v>
      </c>
      <c r="CS107" s="116" t="e">
        <f>VLOOKUP($A107,'[2]~Detailed Pop''n'!$A$2:$JF$59,#REF!,FALSE)</f>
        <v>#REF!</v>
      </c>
      <c r="CT107" s="116" t="e">
        <f>VLOOKUP($A107,'[2]~Detailed Pop''n'!$A$2:$JF$59,#REF!,FALSE)</f>
        <v>#REF!</v>
      </c>
      <c r="CU107" s="116" t="e">
        <f>VLOOKUP($A107,'[2]~Detailed Pop''n'!$A$2:$JF$59,#REF!,FALSE)</f>
        <v>#REF!</v>
      </c>
      <c r="CV107" s="116" t="e">
        <f>VLOOKUP($A107,'[2]~Detailed Pop''n'!$A$2:$JF$59,#REF!,FALSE)</f>
        <v>#REF!</v>
      </c>
      <c r="CW107" s="116" t="e">
        <f>VLOOKUP($A107,'[2]~Detailed Pop''n'!$A$2:$JF$59,#REF!,FALSE)</f>
        <v>#REF!</v>
      </c>
      <c r="CX107" s="116" t="e">
        <f>VLOOKUP($A107,'[2]~Detailed Pop''n'!$A$2:$JF$59,#REF!,FALSE)</f>
        <v>#REF!</v>
      </c>
      <c r="CY107" s="116" t="e">
        <f>VLOOKUP($A107,'[2]~Detailed Pop''n'!$A$2:$JF$59,#REF!,FALSE)</f>
        <v>#REF!</v>
      </c>
      <c r="CZ107" s="116" t="e">
        <f>VLOOKUP($A107,'[2]~Detailed Pop''n'!$A$2:$JF$59,#REF!,FALSE)</f>
        <v>#REF!</v>
      </c>
      <c r="DA107" s="116" t="e">
        <f>VLOOKUP($A107,'[2]~Detailed Pop''n'!$A$2:$JF$59,#REF!,FALSE)</f>
        <v>#REF!</v>
      </c>
      <c r="DB107" s="116" t="e">
        <f>VLOOKUP($A107,'[2]~Detailed Pop''n'!$A$2:$JF$59,#REF!,FALSE)</f>
        <v>#REF!</v>
      </c>
      <c r="DC107" s="116" t="e">
        <f>VLOOKUP($A107,'[2]~Detailed Pop''n'!$A$2:$JF$59,#REF!,FALSE)</f>
        <v>#REF!</v>
      </c>
      <c r="DD107" s="116" t="e">
        <f>VLOOKUP($A107,'[2]~Detailed Pop''n'!$A$2:$JF$59,#REF!,FALSE)</f>
        <v>#REF!</v>
      </c>
      <c r="DE107" s="116" t="e">
        <f>VLOOKUP($A107,'[2]~Detailed Pop''n'!$A$2:$JF$59,#REF!,FALSE)</f>
        <v>#REF!</v>
      </c>
      <c r="DF107" s="116" t="e">
        <f>VLOOKUP($A107,'[2]~Detailed Pop''n'!$A$2:$JF$59,#REF!,FALSE)</f>
        <v>#REF!</v>
      </c>
      <c r="DG107" s="116" t="e">
        <f>VLOOKUP($A107,'[2]~Detailed Pop''n'!$A$2:$JF$59,#REF!,FALSE)</f>
        <v>#REF!</v>
      </c>
      <c r="DH107" s="116" t="e">
        <f>VLOOKUP($A107,'[2]~Detailed Pop''n'!$A$2:$JF$59,#REF!,FALSE)</f>
        <v>#REF!</v>
      </c>
      <c r="DI107" s="116" t="e">
        <f>VLOOKUP($A107,'[2]~Detailed Pop''n'!$A$2:$JF$59,#REF!,FALSE)</f>
        <v>#REF!</v>
      </c>
      <c r="DJ107" s="116" t="e">
        <f>VLOOKUP($A107,'[2]~Detailed Pop''n'!$A$2:$JF$59,#REF!,FALSE)</f>
        <v>#REF!</v>
      </c>
      <c r="DK107" s="116" t="e">
        <f>VLOOKUP($A107,'[2]~Detailed Pop''n'!$A$2:$JF$59,#REF!,FALSE)</f>
        <v>#REF!</v>
      </c>
      <c r="DL107" s="116" t="e">
        <f>VLOOKUP($A107,'[2]~Detailed Pop''n'!$A$2:$JF$59,#REF!,FALSE)</f>
        <v>#REF!</v>
      </c>
      <c r="DM107" s="116" t="e">
        <f>VLOOKUP($A107,'[2]~Detailed Pop''n'!$A$2:$JF$59,#REF!,FALSE)</f>
        <v>#REF!</v>
      </c>
      <c r="DN107" s="116" t="e">
        <f>VLOOKUP($A107,'[2]~Detailed Pop''n'!$A$2:$JF$59,#REF!,FALSE)</f>
        <v>#REF!</v>
      </c>
      <c r="DO107" s="116" t="e">
        <f>VLOOKUP($A107,'[2]~Detailed Pop''n'!$A$2:$JF$59,#REF!,FALSE)</f>
        <v>#REF!</v>
      </c>
      <c r="DP107" s="116" t="e">
        <f>VLOOKUP($A107,'[2]~Detailed Pop''n'!$A$2:$JF$59,#REF!,FALSE)</f>
        <v>#REF!</v>
      </c>
      <c r="DQ107" s="116" t="e">
        <f>VLOOKUP($A107,'[2]~Detailed Pop''n'!$A$2:$JF$59,#REF!,FALSE)</f>
        <v>#REF!</v>
      </c>
      <c r="DR107" s="116" t="e">
        <f>VLOOKUP($A107,'[2]~Detailed Pop''n'!$A$2:$JF$59,#REF!,FALSE)</f>
        <v>#REF!</v>
      </c>
      <c r="DS107" s="116" t="e">
        <f>VLOOKUP($A107,'[2]~Detailed Pop''n'!$A$2:$JF$59,#REF!,FALSE)</f>
        <v>#REF!</v>
      </c>
      <c r="DT107" s="116" t="e">
        <f>VLOOKUP($A107,'[2]~Detailed Pop''n'!$A$2:$JF$59,#REF!,FALSE)</f>
        <v>#REF!</v>
      </c>
      <c r="DU107" s="116" t="e">
        <f>VLOOKUP($A107,'[2]~Detailed Pop''n'!$A$2:$JF$59,#REF!,FALSE)</f>
        <v>#REF!</v>
      </c>
      <c r="DV107" s="116" t="e">
        <f>VLOOKUP($A107,'[2]~Detailed Pop''n'!$A$2:$JF$59,#REF!,FALSE)</f>
        <v>#REF!</v>
      </c>
      <c r="DW107" s="116" t="e">
        <f>VLOOKUP($A107,'[2]~Detailed Pop''n'!$A$2:$JF$59,#REF!,FALSE)</f>
        <v>#REF!</v>
      </c>
      <c r="DX107" s="116" t="e">
        <f>VLOOKUP($A107,'[2]~Detailed Pop''n'!$A$2:$JF$59,#REF!,FALSE)</f>
        <v>#REF!</v>
      </c>
      <c r="DY107" s="116" t="e">
        <f>VLOOKUP($A107,'[2]~Detailed Pop''n'!$A$2:$JF$59,#REF!,FALSE)</f>
        <v>#REF!</v>
      </c>
      <c r="DZ107" s="116" t="e">
        <f>VLOOKUP($A107,'[2]~Detailed Pop''n'!$A$2:$JF$59,#REF!,FALSE)</f>
        <v>#REF!</v>
      </c>
      <c r="EA107" s="116" t="e">
        <f>VLOOKUP($A107,'[2]~Detailed Pop''n'!$A$2:$JF$59,#REF!,FALSE)</f>
        <v>#REF!</v>
      </c>
      <c r="EB107" s="116" t="e">
        <f>VLOOKUP($A107,'[2]~Detailed Pop''n'!$A$2:$JF$59,#REF!,FALSE)</f>
        <v>#REF!</v>
      </c>
      <c r="EC107" s="116" t="e">
        <f>VLOOKUP($A107,'[2]~Detailed Pop''n'!$A$2:$JF$59,#REF!,FALSE)</f>
        <v>#REF!</v>
      </c>
      <c r="ED107" s="116" t="e">
        <f>VLOOKUP($A107,'[2]~Detailed Pop''n'!$A$2:$JF$59,#REF!,FALSE)</f>
        <v>#REF!</v>
      </c>
      <c r="EE107" s="116" t="e">
        <f>VLOOKUP($A107,'[2]~Detailed Pop''n'!$A$2:$JF$59,#REF!,FALSE)</f>
        <v>#REF!</v>
      </c>
      <c r="EF107" s="116" t="e">
        <f>VLOOKUP($A107,'[2]~Detailed Pop''n'!$A$2:$JF$59,#REF!,FALSE)</f>
        <v>#REF!</v>
      </c>
      <c r="EG107" s="116" t="e">
        <f>VLOOKUP($A107,'[2]~Detailed Pop''n'!$A$2:$JF$59,#REF!,FALSE)</f>
        <v>#REF!</v>
      </c>
      <c r="EH107" s="116" t="e">
        <f>VLOOKUP($A107,'[2]~Detailed Pop''n'!$A$2:$JF$59,#REF!,FALSE)</f>
        <v>#REF!</v>
      </c>
      <c r="EI107" s="116" t="e">
        <f>VLOOKUP($A107,'[2]~Detailed Pop''n'!$A$2:$JF$59,#REF!,FALSE)</f>
        <v>#REF!</v>
      </c>
      <c r="EJ107" s="116" t="e">
        <f>VLOOKUP($A107,'[2]~Detailed Pop''n'!$A$2:$JF$59,#REF!,FALSE)</f>
        <v>#REF!</v>
      </c>
      <c r="EK107" s="116" t="e">
        <f>VLOOKUP($A107,'[2]~Detailed Pop''n'!$A$2:$JF$59,#REF!,FALSE)</f>
        <v>#REF!</v>
      </c>
      <c r="EL107" s="116" t="e">
        <f>VLOOKUP($A107,'[2]~Detailed Pop''n'!$A$2:$JF$59,#REF!,FALSE)</f>
        <v>#REF!</v>
      </c>
      <c r="EM107" s="116" t="e">
        <f>VLOOKUP($A107,'[2]~Detailed Pop''n'!$A$2:$JF$59,#REF!,FALSE)</f>
        <v>#REF!</v>
      </c>
      <c r="EN107" s="116" t="e">
        <f>VLOOKUP($A107,'[2]~Detailed Pop''n'!$A$2:$JF$59,#REF!,FALSE)</f>
        <v>#REF!</v>
      </c>
      <c r="EO107" s="116" t="e">
        <f>VLOOKUP($A107,'[2]~Detailed Pop''n'!$A$2:$JF$59,#REF!,FALSE)</f>
        <v>#REF!</v>
      </c>
      <c r="EP107" s="116" t="e">
        <f>VLOOKUP($A107,'[2]~Detailed Pop''n'!$A$2:$JF$59,#REF!,FALSE)</f>
        <v>#REF!</v>
      </c>
      <c r="EQ107" s="116" t="e">
        <f>VLOOKUP($A107,'[2]~Detailed Pop''n'!$A$2:$JF$59,#REF!,FALSE)</f>
        <v>#REF!</v>
      </c>
      <c r="ES107" s="116" t="e">
        <f>VLOOKUP($A107,'[2]~Detailed Pop''n'!$A$2:$JF$59,#REF!,FALSE)</f>
        <v>#REF!</v>
      </c>
      <c r="ET107" s="116" t="e">
        <f>VLOOKUP($A107,'[2]~Detailed Pop''n'!$A$2:$JF$59,#REF!,FALSE)</f>
        <v>#REF!</v>
      </c>
      <c r="EU107" s="116" t="e">
        <f>VLOOKUP($A107,'[2]~Detailed Pop''n'!$A$2:$JF$59,#REF!,FALSE)</f>
        <v>#REF!</v>
      </c>
      <c r="EV107" s="116" t="e">
        <f>VLOOKUP($A107,'[2]~Detailed Pop''n'!$A$2:$JF$59,#REF!,FALSE)</f>
        <v>#REF!</v>
      </c>
      <c r="EW107" s="116" t="e">
        <f>VLOOKUP($A107,'[2]~Detailed Pop''n'!$A$2:$JF$59,#REF!,FALSE)</f>
        <v>#REF!</v>
      </c>
      <c r="EX107" s="116" t="e">
        <f>VLOOKUP($A107,'[2]~Detailed Pop''n'!$A$2:$JF$59,#REF!,FALSE)</f>
        <v>#REF!</v>
      </c>
      <c r="EY107" s="116" t="e">
        <f>VLOOKUP($A107,'[2]~Detailed Pop''n'!$A$2:$JF$59,#REF!,FALSE)</f>
        <v>#REF!</v>
      </c>
      <c r="EZ107" s="116" t="e">
        <f>VLOOKUP($A107,'[2]~Detailed Pop''n'!$A$2:$JF$59,#REF!,FALSE)</f>
        <v>#REF!</v>
      </c>
      <c r="FA107" s="116" t="e">
        <f>VLOOKUP($A107,'[2]~Detailed Pop''n'!$A$2:$JF$59,#REF!,FALSE)</f>
        <v>#REF!</v>
      </c>
      <c r="FB107" s="116" t="e">
        <f>VLOOKUP($A107,'[2]~Detailed Pop''n'!$A$2:$JF$59,#REF!,FALSE)</f>
        <v>#REF!</v>
      </c>
      <c r="FC107" s="116" t="e">
        <f>VLOOKUP($A107,'[2]~Detailed Pop''n'!$A$2:$JF$59,#REF!,FALSE)</f>
        <v>#REF!</v>
      </c>
      <c r="FD107" s="116" t="e">
        <f>VLOOKUP($A107,'[2]~Detailed Pop''n'!$A$2:$JF$59,#REF!,FALSE)</f>
        <v>#REF!</v>
      </c>
      <c r="FE107" s="116" t="e">
        <f>VLOOKUP($A107,'[2]~Detailed Pop''n'!$A$2:$JF$59,#REF!,FALSE)</f>
        <v>#REF!</v>
      </c>
      <c r="FF107" s="116" t="e">
        <f>VLOOKUP($A107,'[2]~Detailed Pop''n'!$A$2:$JF$59,#REF!,FALSE)</f>
        <v>#REF!</v>
      </c>
      <c r="FG107" s="116" t="e">
        <f>VLOOKUP($A107,'[2]~Detailed Pop''n'!$A$2:$JF$59,#REF!,FALSE)</f>
        <v>#REF!</v>
      </c>
      <c r="FH107" s="116" t="e">
        <f>VLOOKUP($A107,'[2]~Detailed Pop''n'!$A$2:$JF$59,#REF!,FALSE)</f>
        <v>#REF!</v>
      </c>
      <c r="FI107" s="116" t="e">
        <f>VLOOKUP($A107,'[2]~Detailed Pop''n'!$A$2:$JF$59,#REF!,FALSE)</f>
        <v>#REF!</v>
      </c>
      <c r="FJ107" s="116" t="e">
        <f>VLOOKUP($A107,'[2]~Detailed Pop''n'!$A$2:$JF$59,#REF!,FALSE)</f>
        <v>#REF!</v>
      </c>
      <c r="FK107" s="116" t="e">
        <f>VLOOKUP($A107,'[2]~Detailed Pop''n'!$A$2:$JF$59,#REF!,FALSE)</f>
        <v>#REF!</v>
      </c>
      <c r="FL107" s="116" t="e">
        <f>VLOOKUP($A107,'[2]~Detailed Pop''n'!$A$2:$JF$59,#REF!,FALSE)</f>
        <v>#REF!</v>
      </c>
      <c r="FM107" s="116" t="e">
        <f>VLOOKUP($A107,'[2]~Detailed Pop''n'!$A$2:$JF$59,#REF!,FALSE)</f>
        <v>#REF!</v>
      </c>
      <c r="FN107" s="116" t="e">
        <f>VLOOKUP($A107,'[2]~Detailed Pop''n'!$A$2:$JF$59,#REF!,FALSE)</f>
        <v>#REF!</v>
      </c>
      <c r="FO107" s="116" t="e">
        <f>VLOOKUP($A107,'[2]~Detailed Pop''n'!$A$2:$JF$59,#REF!,FALSE)</f>
        <v>#REF!</v>
      </c>
      <c r="FP107" s="116" t="e">
        <f>VLOOKUP($A107,'[2]~Detailed Pop''n'!$A$2:$JF$59,#REF!,FALSE)</f>
        <v>#REF!</v>
      </c>
      <c r="FQ107" s="116" t="e">
        <f>VLOOKUP($A107,'[2]~Detailed Pop''n'!$A$2:$JF$59,#REF!,FALSE)</f>
        <v>#REF!</v>
      </c>
      <c r="FR107" s="116" t="e">
        <f>VLOOKUP($A107,'[2]~Detailed Pop''n'!$A$2:$JF$59,#REF!,FALSE)</f>
        <v>#REF!</v>
      </c>
      <c r="FS107" s="116" t="e">
        <f>VLOOKUP($A107,'[2]~Detailed Pop''n'!$A$2:$JF$59,#REF!,FALSE)</f>
        <v>#REF!</v>
      </c>
      <c r="FT107" s="116" t="e">
        <f>VLOOKUP($A107,'[2]~Detailed Pop''n'!$A$2:$JF$59,#REF!,FALSE)</f>
        <v>#REF!</v>
      </c>
      <c r="FU107" s="116" t="e">
        <f>VLOOKUP($A107,'[2]~Detailed Pop''n'!$A$2:$JF$59,#REF!,FALSE)</f>
        <v>#REF!</v>
      </c>
      <c r="FV107" s="116" t="e">
        <f>VLOOKUP($A107,'[2]~Detailed Pop''n'!$A$2:$JF$59,#REF!,FALSE)</f>
        <v>#REF!</v>
      </c>
      <c r="FW107" s="116" t="e">
        <f>VLOOKUP($A107,'[2]~Detailed Pop''n'!$A$2:$JF$59,#REF!,FALSE)</f>
        <v>#REF!</v>
      </c>
      <c r="FX107" s="116" t="e">
        <f>VLOOKUP($A107,'[2]~Detailed Pop''n'!$A$2:$JF$59,#REF!,FALSE)</f>
        <v>#REF!</v>
      </c>
      <c r="FY107" s="116" t="e">
        <f>VLOOKUP($A107,'[2]~Detailed Pop''n'!$A$2:$JF$59,#REF!,FALSE)</f>
        <v>#REF!</v>
      </c>
      <c r="FZ107" s="116" t="e">
        <f>VLOOKUP($A107,'[2]~Detailed Pop''n'!$A$2:$JF$59,#REF!,FALSE)</f>
        <v>#REF!</v>
      </c>
      <c r="GA107" s="116" t="e">
        <f>VLOOKUP($A107,'[2]~Detailed Pop''n'!$A$2:$JF$59,#REF!,FALSE)</f>
        <v>#REF!</v>
      </c>
      <c r="GB107" s="116" t="e">
        <f>VLOOKUP($A107,'[2]~Detailed Pop''n'!$A$2:$JF$59,#REF!,FALSE)</f>
        <v>#REF!</v>
      </c>
      <c r="GC107" s="116" t="e">
        <f>VLOOKUP($A107,'[2]~Detailed Pop''n'!$A$2:$JF$59,#REF!,FALSE)</f>
        <v>#REF!</v>
      </c>
      <c r="GD107" s="116" t="e">
        <f>VLOOKUP($A107,'[2]~Detailed Pop''n'!$A$2:$JF$59,#REF!,FALSE)</f>
        <v>#REF!</v>
      </c>
      <c r="GE107" s="116" t="e">
        <f>VLOOKUP($A107,'[2]~Detailed Pop''n'!$A$2:$JF$59,#REF!,FALSE)</f>
        <v>#REF!</v>
      </c>
      <c r="GF107" s="116" t="e">
        <f>VLOOKUP($A107,'[2]~Detailed Pop''n'!$A$2:$JF$59,#REF!,FALSE)</f>
        <v>#REF!</v>
      </c>
      <c r="GG107" s="116" t="e">
        <f>VLOOKUP($A107,'[2]~Detailed Pop''n'!$A$2:$JF$59,#REF!,FALSE)</f>
        <v>#REF!</v>
      </c>
      <c r="GH107" s="116" t="e">
        <f>VLOOKUP($A107,'[2]~Detailed Pop''n'!$A$2:$JF$59,#REF!,FALSE)</f>
        <v>#REF!</v>
      </c>
      <c r="GI107" s="116" t="e">
        <f>VLOOKUP($A107,'[2]~Detailed Pop''n'!$A$2:$JF$59,#REF!,FALSE)</f>
        <v>#REF!</v>
      </c>
      <c r="GJ107" s="116" t="e">
        <f>VLOOKUP($A107,'[2]~Detailed Pop''n'!$A$2:$JF$59,#REF!,FALSE)</f>
        <v>#REF!</v>
      </c>
      <c r="GK107" s="116" t="e">
        <f>VLOOKUP($A107,'[2]~Detailed Pop''n'!$A$2:$JF$59,#REF!,FALSE)</f>
        <v>#REF!</v>
      </c>
      <c r="GL107" s="116" t="e">
        <f>VLOOKUP($A107,'[2]~Detailed Pop''n'!$A$2:$JF$59,#REF!,FALSE)</f>
        <v>#REF!</v>
      </c>
      <c r="GM107" s="116" t="e">
        <f>VLOOKUP($A107,'[2]~Detailed Pop''n'!$A$2:$JF$59,#REF!,FALSE)</f>
        <v>#REF!</v>
      </c>
      <c r="GN107" s="116" t="e">
        <f>VLOOKUP($A107,'[2]~Detailed Pop''n'!$A$2:$JF$59,#REF!,FALSE)</f>
        <v>#REF!</v>
      </c>
      <c r="GO107" s="116" t="e">
        <f>VLOOKUP($A107,'[2]~Detailed Pop''n'!$A$2:$JF$59,#REF!,FALSE)</f>
        <v>#REF!</v>
      </c>
      <c r="GP107" s="116" t="e">
        <f>VLOOKUP($A107,'[2]~Detailed Pop''n'!$A$2:$JF$59,#REF!,FALSE)</f>
        <v>#REF!</v>
      </c>
      <c r="GQ107" s="116" t="e">
        <f>VLOOKUP($A107,'[2]~Detailed Pop''n'!$A$2:$JF$59,#REF!,FALSE)</f>
        <v>#REF!</v>
      </c>
      <c r="GR107" s="116" t="e">
        <f>VLOOKUP($A107,'[2]~Detailed Pop''n'!$A$2:$JF$59,#REF!,FALSE)</f>
        <v>#REF!</v>
      </c>
      <c r="GS107" s="116" t="e">
        <f>VLOOKUP($A107,'[2]~Detailed Pop''n'!$A$2:$JF$59,#REF!,FALSE)</f>
        <v>#REF!</v>
      </c>
      <c r="GT107" s="116" t="e">
        <f>VLOOKUP($A107,'[2]~Detailed Pop''n'!$A$2:$JF$59,#REF!,FALSE)</f>
        <v>#REF!</v>
      </c>
      <c r="GU107" s="116" t="e">
        <f>VLOOKUP($A107,'[2]~Detailed Pop''n'!$A$2:$JF$59,#REF!,FALSE)</f>
        <v>#REF!</v>
      </c>
      <c r="GV107" s="116" t="e">
        <f>VLOOKUP($A107,'[2]~Detailed Pop''n'!$A$2:$JF$59,#REF!,FALSE)</f>
        <v>#REF!</v>
      </c>
      <c r="GW107" s="116" t="e">
        <f>VLOOKUP($A107,'[2]~Detailed Pop''n'!$A$2:$JF$59,#REF!,FALSE)</f>
        <v>#REF!</v>
      </c>
      <c r="GX107" s="116" t="e">
        <f>VLOOKUP($A107,'[2]~Detailed Pop''n'!$A$2:$JF$59,#REF!,FALSE)</f>
        <v>#REF!</v>
      </c>
      <c r="GY107" s="116" t="e">
        <f>VLOOKUP($A107,'[2]~Detailed Pop''n'!$A$2:$JF$59,#REF!,FALSE)</f>
        <v>#REF!</v>
      </c>
      <c r="GZ107" s="116" t="e">
        <f>VLOOKUP($A107,'[2]~Detailed Pop''n'!$A$2:$JF$59,#REF!,FALSE)</f>
        <v>#REF!</v>
      </c>
      <c r="HA107" s="116" t="e">
        <f>VLOOKUP($A107,'[2]~Detailed Pop''n'!$A$2:$JF$59,#REF!,FALSE)</f>
        <v>#REF!</v>
      </c>
      <c r="HB107" s="116" t="e">
        <f>VLOOKUP($A107,'[2]~Detailed Pop''n'!$A$2:$JF$59,#REF!,FALSE)</f>
        <v>#REF!</v>
      </c>
      <c r="HC107" s="116" t="e">
        <f>VLOOKUP($A107,'[2]~Detailed Pop''n'!$A$2:$JF$59,#REF!,FALSE)</f>
        <v>#REF!</v>
      </c>
      <c r="HD107" s="116" t="e">
        <f>VLOOKUP($A107,'[2]~Detailed Pop''n'!$A$2:$JF$59,#REF!,FALSE)</f>
        <v>#REF!</v>
      </c>
      <c r="HE107" s="116" t="e">
        <f>VLOOKUP($A107,'[2]~Detailed Pop''n'!$A$2:$JF$59,#REF!,FALSE)</f>
        <v>#REF!</v>
      </c>
      <c r="HF107" s="116" t="e">
        <f>VLOOKUP($A107,'[2]~Detailed Pop''n'!$A$2:$JF$59,#REF!,FALSE)</f>
        <v>#REF!</v>
      </c>
      <c r="HG107" s="116" t="e">
        <f>VLOOKUP($A107,'[2]~Detailed Pop''n'!$A$2:$JF$59,#REF!,FALSE)</f>
        <v>#REF!</v>
      </c>
      <c r="HH107" s="116" t="e">
        <f>VLOOKUP($A107,'[2]~Detailed Pop''n'!$A$2:$JF$59,#REF!,FALSE)</f>
        <v>#REF!</v>
      </c>
      <c r="HI107" s="116" t="e">
        <f>VLOOKUP($A107,'[2]~Detailed Pop''n'!$A$2:$JF$59,#REF!,FALSE)</f>
        <v>#REF!</v>
      </c>
      <c r="HJ107" s="116" t="e">
        <f>VLOOKUP($A107,'[2]~Detailed Pop''n'!$A$2:$JF$59,#REF!,FALSE)</f>
        <v>#REF!</v>
      </c>
      <c r="HK107" s="116" t="e">
        <f>VLOOKUP($A107,'[2]~Detailed Pop''n'!$A$2:$JF$59,#REF!,FALSE)</f>
        <v>#REF!</v>
      </c>
      <c r="HL107" s="116" t="e">
        <f>VLOOKUP($A107,'[2]~Detailed Pop''n'!$A$2:$JF$59,#REF!,FALSE)</f>
        <v>#REF!</v>
      </c>
      <c r="HM107" s="116" t="e">
        <f>VLOOKUP($A107,'[2]~Detailed Pop''n'!$A$2:$JF$59,#REF!,FALSE)</f>
        <v>#REF!</v>
      </c>
      <c r="HN107" s="116" t="e">
        <f>VLOOKUP($A107,'[2]~Detailed Pop''n'!$A$2:$JF$59,#REF!,FALSE)</f>
        <v>#REF!</v>
      </c>
      <c r="HO107" s="116" t="e">
        <f>VLOOKUP($A107,'[2]~Detailed Pop''n'!$A$2:$JF$59,#REF!,FALSE)</f>
        <v>#REF!</v>
      </c>
      <c r="HP107" s="116" t="e">
        <f>VLOOKUP($A107,'[2]~Detailed Pop''n'!$A$2:$JF$59,#REF!,FALSE)</f>
        <v>#REF!</v>
      </c>
      <c r="HQ107" s="116" t="e">
        <f>VLOOKUP($A107,'[2]~Detailed Pop''n'!$A$2:$JF$59,#REF!,FALSE)</f>
        <v>#REF!</v>
      </c>
      <c r="HR107" s="116" t="e">
        <f>VLOOKUP($A107,'[2]~Detailed Pop''n'!$A$2:$JF$59,#REF!,FALSE)</f>
        <v>#REF!</v>
      </c>
      <c r="HS107" s="116" t="e">
        <f>VLOOKUP($A107,'[2]~Detailed Pop''n'!$A$2:$JF$59,#REF!,FALSE)</f>
        <v>#REF!</v>
      </c>
      <c r="HT107" s="116" t="e">
        <f>VLOOKUP($A107,'[2]~Detailed Pop''n'!$A$2:$JF$59,#REF!,FALSE)</f>
        <v>#REF!</v>
      </c>
      <c r="HU107" s="116" t="e">
        <f>VLOOKUP($A107,'[2]~Detailed Pop''n'!$A$2:$JF$59,#REF!,FALSE)</f>
        <v>#REF!</v>
      </c>
      <c r="HV107" s="116" t="e">
        <f>VLOOKUP($A107,'[2]~Detailed Pop''n'!$A$2:$JF$59,#REF!,FALSE)</f>
        <v>#REF!</v>
      </c>
      <c r="HW107" s="116" t="e">
        <f>VLOOKUP($A107,'[2]~Detailed Pop''n'!$A$2:$JF$59,#REF!,FALSE)</f>
        <v>#REF!</v>
      </c>
      <c r="HX107" s="116" t="e">
        <f>VLOOKUP($A107,'[2]~Detailed Pop''n'!$A$2:$JF$59,#REF!,FALSE)</f>
        <v>#REF!</v>
      </c>
      <c r="HY107" s="116" t="e">
        <f>VLOOKUP($A107,'[2]~Detailed Pop''n'!$A$2:$JF$59,#REF!,FALSE)</f>
        <v>#REF!</v>
      </c>
      <c r="HZ107" s="116" t="e">
        <f>VLOOKUP($A107,'[2]~Detailed Pop''n'!$A$2:$JF$59,#REF!,FALSE)</f>
        <v>#REF!</v>
      </c>
      <c r="IA107" s="116" t="e">
        <f>VLOOKUP($A107,'[2]~Detailed Pop''n'!$A$2:$JF$59,#REF!,FALSE)</f>
        <v>#REF!</v>
      </c>
      <c r="IB107" s="116" t="e">
        <f>VLOOKUP($A107,'[2]~Detailed Pop''n'!$A$2:$JF$59,#REF!,FALSE)</f>
        <v>#REF!</v>
      </c>
      <c r="IC107" s="116" t="e">
        <f>VLOOKUP($A107,'[2]~Detailed Pop''n'!$A$2:$JF$59,#REF!,FALSE)</f>
        <v>#REF!</v>
      </c>
      <c r="ID107" s="116" t="e">
        <f>VLOOKUP($A107,'[2]~Detailed Pop''n'!$A$2:$JF$59,#REF!,FALSE)</f>
        <v>#REF!</v>
      </c>
      <c r="IE107" s="116" t="e">
        <f>VLOOKUP($A107,'[2]~Detailed Pop''n'!$A$2:$JF$59,#REF!,FALSE)</f>
        <v>#REF!</v>
      </c>
      <c r="IF107" s="116" t="e">
        <f>VLOOKUP($A107,'[2]~Detailed Pop''n'!$A$2:$JF$59,#REF!,FALSE)</f>
        <v>#REF!</v>
      </c>
      <c r="IG107" s="116" t="e">
        <f>VLOOKUP($A107,'[2]~Detailed Pop''n'!$A$2:$JF$59,#REF!,FALSE)</f>
        <v>#REF!</v>
      </c>
      <c r="IH107" s="116" t="e">
        <f>VLOOKUP($A107,'[2]~Detailed Pop''n'!$A$2:$JF$59,#REF!,FALSE)</f>
        <v>#REF!</v>
      </c>
      <c r="II107" s="116" t="e">
        <f>VLOOKUP($A107,'[2]~Detailed Pop''n'!$A$2:$JF$59,#REF!,FALSE)</f>
        <v>#REF!</v>
      </c>
      <c r="IJ107" s="116" t="e">
        <f>VLOOKUP($A107,'[2]~Detailed Pop''n'!$A$2:$JF$59,#REF!,FALSE)</f>
        <v>#REF!</v>
      </c>
      <c r="IK107" s="116" t="e">
        <f>VLOOKUP($A107,'[2]~Detailed Pop''n'!$A$2:$JF$59,#REF!,FALSE)</f>
        <v>#REF!</v>
      </c>
      <c r="IL107" s="116" t="e">
        <f>VLOOKUP($A107,'[2]~Detailed Pop''n'!$A$2:$JF$59,#REF!,FALSE)</f>
        <v>#REF!</v>
      </c>
      <c r="IM107" s="116" t="e">
        <f>VLOOKUP($A107,'[2]~Detailed Pop''n'!$A$2:$JF$59,#REF!,FALSE)</f>
        <v>#REF!</v>
      </c>
      <c r="IN107" s="116" t="e">
        <f>VLOOKUP($A107,'[2]~Detailed Pop''n'!$A$2:$JF$59,#REF!,FALSE)</f>
        <v>#REF!</v>
      </c>
      <c r="IO107" s="116" t="e">
        <f>VLOOKUP($A107,'[2]~Detailed Pop''n'!$A$2:$JF$59,#REF!,FALSE)</f>
        <v>#REF!</v>
      </c>
      <c r="IP107" s="116" t="e">
        <f>VLOOKUP($A107,'[2]~Detailed Pop''n'!$A$2:$JF$59,#REF!,FALSE)</f>
        <v>#REF!</v>
      </c>
      <c r="IQ107" s="116" t="e">
        <f>VLOOKUP($A107,'[2]~Detailed Pop''n'!$A$2:$JF$59,#REF!,FALSE)</f>
        <v>#REF!</v>
      </c>
      <c r="IR107" s="116" t="e">
        <f>VLOOKUP($A107,'[2]~Detailed Pop''n'!$A$2:$JF$59,#REF!,FALSE)</f>
        <v>#REF!</v>
      </c>
      <c r="IS107" s="116" t="e">
        <f>VLOOKUP($A107,'[2]~Detailed Pop''n'!$A$2:$JF$59,#REF!,FALSE)</f>
        <v>#REF!</v>
      </c>
      <c r="IT107" s="116" t="e">
        <f>VLOOKUP($A107,'[2]~Detailed Pop''n'!$A$2:$JF$59,#REF!,FALSE)</f>
        <v>#REF!</v>
      </c>
      <c r="IU107" s="116" t="e">
        <f>VLOOKUP($A107,'[2]~Detailed Pop''n'!$A$2:$JF$59,#REF!,FALSE)</f>
        <v>#REF!</v>
      </c>
      <c r="IV107" s="116" t="e">
        <f>VLOOKUP($A107,'[2]~Detailed Pop''n'!$A$2:$JF$59,#REF!,FALSE)</f>
        <v>#REF!</v>
      </c>
      <c r="IW107" s="116" t="e">
        <f>VLOOKUP($A107,'[2]~Detailed Pop''n'!$A$2:$JF$59,#REF!,FALSE)</f>
        <v>#REF!</v>
      </c>
      <c r="IX107" s="116" t="e">
        <f>VLOOKUP($A107,'[2]~Detailed Pop''n'!$A$2:$JF$59,#REF!,FALSE)</f>
        <v>#REF!</v>
      </c>
      <c r="IY107" s="116" t="e">
        <f>VLOOKUP($A107,'[2]~Detailed Pop''n'!$A$2:$JF$59,#REF!,FALSE)</f>
        <v>#REF!</v>
      </c>
      <c r="IZ107" s="116" t="e">
        <f>VLOOKUP($A107,'[2]~Detailed Pop''n'!$A$2:$JF$59,#REF!,FALSE)</f>
        <v>#REF!</v>
      </c>
      <c r="JA107" s="116" t="e">
        <f>VLOOKUP($A107,'[2]~Detailed Pop''n'!$A$2:$JF$59,#REF!,FALSE)</f>
        <v>#REF!</v>
      </c>
      <c r="JB107" s="116" t="e">
        <f>VLOOKUP($A107,'[2]~Detailed Pop''n'!$A$2:$JF$59,#REF!,FALSE)</f>
        <v>#REF!</v>
      </c>
      <c r="JC107" s="116" t="e">
        <f>VLOOKUP($A107,'[2]~Detailed Pop''n'!$A$2:$JF$59,#REF!,FALSE)</f>
        <v>#REF!</v>
      </c>
      <c r="JD107" s="116" t="e">
        <f>VLOOKUP($A107,'[2]~Detailed Pop''n'!$A$2:$JF$59,#REF!,FALSE)</f>
        <v>#REF!</v>
      </c>
      <c r="JE107" s="116" t="e">
        <f>VLOOKUP($A107,'[2]~Detailed Pop''n'!$A$2:$JF$59,#REF!,FALSE)</f>
        <v>#REF!</v>
      </c>
      <c r="JF107" s="116" t="e">
        <f>VLOOKUP($A107,'[2]~Detailed Pop''n'!$A$2:$JF$59,#REF!,FALSE)</f>
        <v>#REF!</v>
      </c>
      <c r="JG107" s="116" t="e">
        <f>VLOOKUP($A107,'[2]~Detailed Pop''n'!$A$2:$JF$59,#REF!,FALSE)</f>
        <v>#REF!</v>
      </c>
      <c r="JH107" s="116" t="e">
        <f>VLOOKUP($A107,'[2]~Detailed Pop''n'!$A$2:$JF$59,#REF!,FALSE)</f>
        <v>#REF!</v>
      </c>
      <c r="JI107" s="116" t="e">
        <f>VLOOKUP($A107,'[2]~Detailed Pop''n'!$A$2:$JF$59,#REF!,FALSE)</f>
        <v>#REF!</v>
      </c>
      <c r="JJ107" s="116" t="e">
        <f>VLOOKUP($A107,'[2]~Detailed Pop''n'!$A$2:$JF$59,#REF!,FALSE)</f>
        <v>#REF!</v>
      </c>
      <c r="JK107" s="116" t="e">
        <f>VLOOKUP($A107,'[2]~Detailed Pop''n'!$A$2:$JF$59,#REF!,FALSE)</f>
        <v>#REF!</v>
      </c>
      <c r="JL107" s="116" t="e">
        <f>VLOOKUP($A107,'[2]~Detailed Pop''n'!$A$2:$JF$59,#REF!,FALSE)</f>
        <v>#REF!</v>
      </c>
      <c r="JM107" s="116" t="e">
        <f>VLOOKUP($A107,'[2]~Detailed Pop''n'!$A$2:$JF$59,#REF!,FALSE)</f>
        <v>#REF!</v>
      </c>
      <c r="JN107" s="116" t="e">
        <f>VLOOKUP($A107,'[2]~Detailed Pop''n'!$A$2:$JF$59,#REF!,FALSE)</f>
        <v>#REF!</v>
      </c>
      <c r="JO107" s="116" t="e">
        <f>VLOOKUP($A107,'[2]~Detailed Pop''n'!$A$2:$JF$59,#REF!,FALSE)</f>
        <v>#REF!</v>
      </c>
      <c r="JP107" s="116" t="e">
        <f>VLOOKUP($A107,'[2]~Detailed Pop''n'!$A$2:$JF$59,#REF!,FALSE)</f>
        <v>#REF!</v>
      </c>
      <c r="JQ107" s="116" t="e">
        <f>VLOOKUP($A107,'[2]~Detailed Pop''n'!$A$2:$JF$59,#REF!,FALSE)</f>
        <v>#REF!</v>
      </c>
      <c r="JR107" s="116" t="e">
        <f>VLOOKUP($A107,'[2]~Detailed Pop''n'!$A$2:$JF$59,#REF!,FALSE)</f>
        <v>#REF!</v>
      </c>
      <c r="JS107" s="116" t="e">
        <f>VLOOKUP($A107,'[2]~Detailed Pop''n'!$A$2:$JF$59,#REF!,FALSE)</f>
        <v>#REF!</v>
      </c>
      <c r="JT107" s="116" t="e">
        <f>VLOOKUP($A107,'[2]~Detailed Pop''n'!$A$2:$JF$59,#REF!,FALSE)</f>
        <v>#REF!</v>
      </c>
    </row>
    <row r="108" spans="1:280">
      <c r="AY108" s="132"/>
      <c r="AZ108" s="132"/>
      <c r="BA108" s="116"/>
      <c r="BB108" s="116"/>
    </row>
    <row r="112" spans="1:280">
      <c r="B112" s="116">
        <v>5901802</v>
      </c>
      <c r="C112" s="116" t="s">
        <v>373</v>
      </c>
    </row>
    <row r="113" spans="2:3">
      <c r="B113" s="116">
        <v>5901805</v>
      </c>
      <c r="C113" s="116" t="s">
        <v>376</v>
      </c>
    </row>
    <row r="114" spans="2:3">
      <c r="B114" s="116">
        <v>5901806</v>
      </c>
      <c r="C114" s="116" t="s">
        <v>377</v>
      </c>
    </row>
  </sheetData>
  <mergeCells count="27">
    <mergeCell ref="BW24:CI24"/>
    <mergeCell ref="AP4:AQ4"/>
    <mergeCell ref="AT4:AU4"/>
    <mergeCell ref="AX10:BH10"/>
    <mergeCell ref="CM11:CW11"/>
    <mergeCell ref="BW2:CD2"/>
    <mergeCell ref="AF4:AG4"/>
    <mergeCell ref="AH4:AI4"/>
    <mergeCell ref="AJ4:AK4"/>
    <mergeCell ref="AL4:AM4"/>
    <mergeCell ref="AN4:AO4"/>
    <mergeCell ref="A3:C3"/>
    <mergeCell ref="D3:AU3"/>
    <mergeCell ref="E4:F4"/>
    <mergeCell ref="H4:I4"/>
    <mergeCell ref="J4:K4"/>
    <mergeCell ref="L4:M4"/>
    <mergeCell ref="N4:O4"/>
    <mergeCell ref="P4:Q4"/>
    <mergeCell ref="R4:S4"/>
    <mergeCell ref="T4:U4"/>
    <mergeCell ref="AR4:AS4"/>
    <mergeCell ref="V4:W4"/>
    <mergeCell ref="X4:Y4"/>
    <mergeCell ref="Z4:AA4"/>
    <mergeCell ref="AB4:AC4"/>
    <mergeCell ref="AD4:AE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7"/>
  <sheetViews>
    <sheetView workbookViewId="0">
      <selection activeCell="F16" sqref="F16"/>
    </sheetView>
  </sheetViews>
  <sheetFormatPr defaultColWidth="11" defaultRowHeight="15.6"/>
  <cols>
    <col min="2" max="2" width="20.59765625" customWidth="1"/>
  </cols>
  <sheetData>
    <row r="3" spans="2:6">
      <c r="B3" s="264" t="s">
        <v>504</v>
      </c>
      <c r="C3" s="264"/>
      <c r="D3" s="264"/>
      <c r="E3" s="264"/>
    </row>
    <row r="4" spans="2:6">
      <c r="B4" s="1"/>
      <c r="C4" s="265" t="s">
        <v>186</v>
      </c>
      <c r="D4" s="265"/>
      <c r="E4" s="265"/>
    </row>
    <row r="5" spans="2:6" ht="27.6">
      <c r="B5" s="2" t="s">
        <v>6</v>
      </c>
      <c r="C5" s="3" t="s">
        <v>55</v>
      </c>
      <c r="D5" s="3" t="s">
        <v>54</v>
      </c>
      <c r="E5" s="8" t="s">
        <v>3</v>
      </c>
    </row>
    <row r="6" spans="2:6">
      <c r="B6" s="66" t="s">
        <v>193</v>
      </c>
      <c r="C6" s="72">
        <v>38875</v>
      </c>
      <c r="D6" s="72">
        <v>39837</v>
      </c>
      <c r="E6" s="30">
        <f t="shared" ref="E6:E13" si="0">(D6-C6)/C6</f>
        <v>2.4745980707395497E-2</v>
      </c>
      <c r="F6" s="42" t="s">
        <v>408</v>
      </c>
    </row>
    <row r="7" spans="2:6">
      <c r="B7" s="66" t="s">
        <v>192</v>
      </c>
      <c r="C7" s="72">
        <v>58140</v>
      </c>
      <c r="D7" s="72">
        <v>56145</v>
      </c>
      <c r="E7" s="30">
        <f t="shared" si="0"/>
        <v>-3.4313725490196081E-2</v>
      </c>
      <c r="F7" s="42" t="s">
        <v>409</v>
      </c>
    </row>
    <row r="8" spans="2:6">
      <c r="B8" s="66" t="s">
        <v>194</v>
      </c>
      <c r="C8" s="72">
        <v>64411</v>
      </c>
      <c r="D8" s="72">
        <v>65660</v>
      </c>
      <c r="E8" s="30">
        <f t="shared" si="0"/>
        <v>1.9391097793855085E-2</v>
      </c>
      <c r="F8" s="42" t="s">
        <v>410</v>
      </c>
    </row>
    <row r="9" spans="2:6">
      <c r="B9" s="66" t="s">
        <v>187</v>
      </c>
      <c r="C9" s="72">
        <v>142110</v>
      </c>
      <c r="D9" s="72">
        <v>146264</v>
      </c>
      <c r="E9" s="30">
        <f t="shared" si="0"/>
        <v>2.9230877489268878E-2</v>
      </c>
      <c r="F9" s="42" t="s">
        <v>411</v>
      </c>
    </row>
    <row r="10" spans="2:6">
      <c r="B10" s="66" t="s">
        <v>191</v>
      </c>
      <c r="C10" s="72">
        <v>154454</v>
      </c>
      <c r="D10" s="72">
        <v>154271</v>
      </c>
      <c r="E10" s="30">
        <f t="shared" si="0"/>
        <v>-1.1848187809962837E-3</v>
      </c>
      <c r="F10" s="42" t="s">
        <v>412</v>
      </c>
    </row>
    <row r="11" spans="2:6">
      <c r="B11" s="66" t="s">
        <v>190</v>
      </c>
      <c r="C11" s="72">
        <v>491479</v>
      </c>
      <c r="D11" s="72">
        <v>520803</v>
      </c>
      <c r="E11" s="30">
        <f t="shared" si="0"/>
        <v>5.9664807652005478E-2</v>
      </c>
      <c r="F11" s="42" t="s">
        <v>413</v>
      </c>
    </row>
    <row r="12" spans="2:6">
      <c r="B12" s="66" t="s">
        <v>189</v>
      </c>
      <c r="C12" s="72">
        <v>727422</v>
      </c>
      <c r="D12" s="72">
        <v>759366</v>
      </c>
      <c r="E12" s="30">
        <f t="shared" si="0"/>
        <v>4.391398665423922E-2</v>
      </c>
      <c r="F12" s="42" t="s">
        <v>414</v>
      </c>
    </row>
    <row r="13" spans="2:6">
      <c r="B13" s="66" t="s">
        <v>188</v>
      </c>
      <c r="C13" s="72">
        <v>2436596</v>
      </c>
      <c r="D13" s="72">
        <v>2657711</v>
      </c>
      <c r="E13" s="30">
        <f t="shared" si="0"/>
        <v>9.0747501842734696E-2</v>
      </c>
      <c r="F13" s="42" t="s">
        <v>415</v>
      </c>
    </row>
    <row r="14" spans="2:6">
      <c r="B14" s="52" t="s">
        <v>28</v>
      </c>
      <c r="C14" s="81">
        <v>4113487</v>
      </c>
      <c r="D14" s="81">
        <v>4400057</v>
      </c>
      <c r="E14" s="43">
        <f t="shared" ref="E14" si="1">(D14-C14)/C14</f>
        <v>6.9665954942850189E-2</v>
      </c>
    </row>
    <row r="15" spans="2:6">
      <c r="B15" s="245" t="s">
        <v>79</v>
      </c>
      <c r="C15" s="245"/>
      <c r="D15" s="245"/>
      <c r="E15" s="245"/>
    </row>
    <row r="17" spans="4:4">
      <c r="D17" t="s">
        <v>29</v>
      </c>
    </row>
  </sheetData>
  <sortState ref="B6:E13">
    <sortCondition ref="D6:D13"/>
  </sortState>
  <mergeCells count="3">
    <mergeCell ref="B3:E3"/>
    <mergeCell ref="C4:E4"/>
    <mergeCell ref="B15:E1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7"/>
  <sheetViews>
    <sheetView workbookViewId="0">
      <selection activeCell="D24" sqref="D24"/>
    </sheetView>
  </sheetViews>
  <sheetFormatPr defaultColWidth="11" defaultRowHeight="15.6"/>
  <cols>
    <col min="2" max="2" width="58.09765625" customWidth="1"/>
    <col min="3" max="6" width="9.5" customWidth="1"/>
  </cols>
  <sheetData>
    <row r="3" spans="2:7">
      <c r="B3" s="264" t="s">
        <v>153</v>
      </c>
      <c r="C3" s="264"/>
      <c r="D3" s="264"/>
      <c r="E3" s="264"/>
      <c r="F3" s="264"/>
    </row>
    <row r="4" spans="2:7">
      <c r="B4" s="1"/>
      <c r="C4" s="265" t="s">
        <v>119</v>
      </c>
      <c r="D4" s="265"/>
      <c r="E4" s="265"/>
      <c r="F4" s="265"/>
    </row>
    <row r="5" spans="2:7" ht="27.6">
      <c r="B5" s="2" t="s">
        <v>6</v>
      </c>
      <c r="C5" s="5" t="s">
        <v>120</v>
      </c>
      <c r="D5" s="5" t="s">
        <v>121</v>
      </c>
      <c r="E5" s="5" t="s">
        <v>122</v>
      </c>
      <c r="F5" s="5" t="s">
        <v>123</v>
      </c>
      <c r="G5" s="41" t="s">
        <v>125</v>
      </c>
    </row>
    <row r="6" spans="2:7">
      <c r="B6" s="63" t="s">
        <v>116</v>
      </c>
      <c r="C6" s="46">
        <v>12</v>
      </c>
      <c r="D6" s="46">
        <v>7</v>
      </c>
      <c r="E6" s="46">
        <v>10</v>
      </c>
      <c r="F6" s="31">
        <f t="shared" ref="F6:F15" si="0">(E6-C6)/C6</f>
        <v>-0.16666666666666666</v>
      </c>
      <c r="G6" s="42" t="s">
        <v>197</v>
      </c>
    </row>
    <row r="7" spans="2:7">
      <c r="B7" s="64" t="s">
        <v>117</v>
      </c>
      <c r="C7" s="44">
        <v>21</v>
      </c>
      <c r="D7" s="44">
        <v>16</v>
      </c>
      <c r="E7" s="44">
        <v>20</v>
      </c>
      <c r="F7" s="45">
        <f t="shared" si="0"/>
        <v>-4.7619047619047616E-2</v>
      </c>
      <c r="G7" s="42" t="s">
        <v>198</v>
      </c>
    </row>
    <row r="8" spans="2:7">
      <c r="B8" s="64" t="s">
        <v>115</v>
      </c>
      <c r="C8" s="44">
        <v>19</v>
      </c>
      <c r="D8" s="44">
        <v>10</v>
      </c>
      <c r="E8" s="44">
        <v>23</v>
      </c>
      <c r="F8" s="45">
        <f t="shared" si="0"/>
        <v>0.21052631578947367</v>
      </c>
      <c r="G8" s="42" t="s">
        <v>199</v>
      </c>
    </row>
    <row r="9" spans="2:7">
      <c r="B9" s="64" t="s">
        <v>114</v>
      </c>
      <c r="C9" s="44">
        <v>23</v>
      </c>
      <c r="D9" s="44">
        <v>26</v>
      </c>
      <c r="E9" s="44">
        <v>24</v>
      </c>
      <c r="F9" s="45">
        <f t="shared" si="0"/>
        <v>4.3478260869565216E-2</v>
      </c>
      <c r="G9" s="42" t="s">
        <v>200</v>
      </c>
    </row>
    <row r="10" spans="2:7">
      <c r="B10" s="64" t="s">
        <v>113</v>
      </c>
      <c r="C10" s="44">
        <v>23</v>
      </c>
      <c r="D10" s="44">
        <v>24</v>
      </c>
      <c r="E10" s="44">
        <v>27</v>
      </c>
      <c r="F10" s="45">
        <f t="shared" si="0"/>
        <v>0.17391304347826086</v>
      </c>
      <c r="G10" s="42" t="s">
        <v>201</v>
      </c>
    </row>
    <row r="11" spans="2:7">
      <c r="B11" s="64" t="s">
        <v>112</v>
      </c>
      <c r="C11" s="44">
        <v>32</v>
      </c>
      <c r="D11" s="44">
        <v>28</v>
      </c>
      <c r="E11" s="44">
        <v>28</v>
      </c>
      <c r="F11" s="45">
        <f t="shared" si="0"/>
        <v>-0.125</v>
      </c>
      <c r="G11" s="42" t="s">
        <v>202</v>
      </c>
    </row>
    <row r="12" spans="2:7">
      <c r="B12" s="64" t="s">
        <v>118</v>
      </c>
      <c r="C12" s="44">
        <v>20</v>
      </c>
      <c r="D12" s="44">
        <v>27</v>
      </c>
      <c r="E12" s="44">
        <v>29</v>
      </c>
      <c r="F12" s="45">
        <f t="shared" si="0"/>
        <v>0.45</v>
      </c>
      <c r="G12" s="42" t="s">
        <v>203</v>
      </c>
    </row>
    <row r="13" spans="2:7">
      <c r="B13" s="64" t="s">
        <v>154</v>
      </c>
      <c r="C13" s="44">
        <v>26</v>
      </c>
      <c r="D13" s="44"/>
      <c r="E13" s="44">
        <v>32</v>
      </c>
      <c r="F13" s="45">
        <f t="shared" si="0"/>
        <v>0.23076923076923078</v>
      </c>
      <c r="G13" s="42" t="s">
        <v>204</v>
      </c>
    </row>
    <row r="14" spans="2:7">
      <c r="B14" s="64"/>
      <c r="C14" s="44"/>
      <c r="D14" s="44"/>
      <c r="E14" s="44"/>
      <c r="F14" s="45"/>
      <c r="G14" s="42"/>
    </row>
    <row r="15" spans="2:7">
      <c r="B15" s="88" t="s">
        <v>28</v>
      </c>
      <c r="C15" s="89">
        <v>30</v>
      </c>
      <c r="D15" s="89">
        <v>29</v>
      </c>
      <c r="E15" s="89">
        <v>31</v>
      </c>
      <c r="F15" s="90">
        <f t="shared" si="0"/>
        <v>3.3333333333333333E-2</v>
      </c>
      <c r="G15" s="50" t="s">
        <v>416</v>
      </c>
    </row>
    <row r="16" spans="2:7">
      <c r="B16" s="86" t="s">
        <v>124</v>
      </c>
      <c r="C16" s="87"/>
      <c r="D16" s="87"/>
      <c r="E16" s="87"/>
      <c r="F16" s="32"/>
      <c r="G16" s="75"/>
    </row>
    <row r="17" spans="2:6">
      <c r="B17" s="266"/>
      <c r="C17" s="266"/>
      <c r="D17" s="266"/>
      <c r="E17" s="266"/>
      <c r="F17" s="266"/>
    </row>
  </sheetData>
  <sortState ref="B6:G13">
    <sortCondition ref="E6:E13"/>
  </sortState>
  <mergeCells count="3">
    <mergeCell ref="B3:F3"/>
    <mergeCell ref="C4:F4"/>
    <mergeCell ref="B17:F1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0"/>
  <sheetViews>
    <sheetView workbookViewId="0">
      <selection activeCell="H25" sqref="H25"/>
    </sheetView>
  </sheetViews>
  <sheetFormatPr defaultColWidth="11" defaultRowHeight="15.6"/>
  <cols>
    <col min="2" max="2" width="30.3984375" customWidth="1"/>
    <col min="3" max="10" width="10.09765625" customWidth="1"/>
  </cols>
  <sheetData>
    <row r="4" spans="2:10">
      <c r="B4" s="264" t="s">
        <v>151</v>
      </c>
      <c r="C4" s="264"/>
      <c r="D4" s="264"/>
      <c r="E4" s="264"/>
      <c r="F4" s="264"/>
      <c r="G4" s="264"/>
      <c r="H4" s="264"/>
      <c r="I4" s="264"/>
    </row>
    <row r="5" spans="2:10">
      <c r="B5" s="1"/>
      <c r="C5" s="265" t="s">
        <v>119</v>
      </c>
      <c r="D5" s="265"/>
      <c r="E5" s="265"/>
      <c r="F5" s="265"/>
      <c r="G5" s="265"/>
      <c r="H5" s="265"/>
      <c r="I5" s="265"/>
    </row>
    <row r="6" spans="2:10" ht="27.6">
      <c r="B6" s="2" t="s">
        <v>6</v>
      </c>
      <c r="C6" s="5" t="s">
        <v>126</v>
      </c>
      <c r="D6" s="5" t="s">
        <v>127</v>
      </c>
      <c r="E6" s="5" t="s">
        <v>128</v>
      </c>
      <c r="F6" s="5" t="s">
        <v>129</v>
      </c>
      <c r="G6" s="5" t="s">
        <v>130</v>
      </c>
      <c r="H6" s="212" t="s">
        <v>666</v>
      </c>
      <c r="I6" s="5" t="s">
        <v>123</v>
      </c>
      <c r="J6" s="41" t="s">
        <v>125</v>
      </c>
    </row>
    <row r="7" spans="2:10">
      <c r="B7" s="25" t="s">
        <v>112</v>
      </c>
      <c r="C7" s="51">
        <v>81.5</v>
      </c>
      <c r="D7" s="51">
        <v>84.2</v>
      </c>
      <c r="E7" s="51">
        <v>74.2</v>
      </c>
      <c r="F7" s="51">
        <v>80.8</v>
      </c>
      <c r="G7" s="51">
        <v>75</v>
      </c>
      <c r="H7" s="51">
        <v>76.900000000000006</v>
      </c>
      <c r="I7" s="31">
        <f t="shared" ref="I7:I13" si="0">(G7-C7)/C7</f>
        <v>-7.9754601226993863E-2</v>
      </c>
      <c r="J7" s="42" t="s">
        <v>138</v>
      </c>
    </row>
    <row r="8" spans="2:10">
      <c r="B8" s="24" t="s">
        <v>114</v>
      </c>
      <c r="C8" s="48">
        <v>80.3</v>
      </c>
      <c r="D8" s="48">
        <v>75.5</v>
      </c>
      <c r="E8" s="48">
        <v>77.8</v>
      </c>
      <c r="F8" s="48">
        <v>74</v>
      </c>
      <c r="G8" s="48">
        <v>76</v>
      </c>
      <c r="H8" s="48"/>
      <c r="I8" s="45">
        <f t="shared" si="0"/>
        <v>-5.354919053549187E-2</v>
      </c>
      <c r="J8" s="42" t="s">
        <v>135</v>
      </c>
    </row>
    <row r="9" spans="2:10">
      <c r="B9" s="24" t="s">
        <v>117</v>
      </c>
      <c r="C9" s="48">
        <v>82.2</v>
      </c>
      <c r="D9" s="48">
        <v>78.7</v>
      </c>
      <c r="E9" s="48">
        <v>82.8</v>
      </c>
      <c r="F9" s="48">
        <v>83.9</v>
      </c>
      <c r="G9" s="48">
        <v>80.099999999999994</v>
      </c>
      <c r="H9" s="48"/>
      <c r="I9" s="45">
        <f t="shared" si="0"/>
        <v>-2.5547445255474557E-2</v>
      </c>
      <c r="J9" s="42" t="s">
        <v>133</v>
      </c>
    </row>
    <row r="10" spans="2:10">
      <c r="B10" s="24" t="s">
        <v>113</v>
      </c>
      <c r="C10" s="48">
        <v>82</v>
      </c>
      <c r="D10" s="48">
        <v>85.7</v>
      </c>
      <c r="E10" s="48">
        <v>78</v>
      </c>
      <c r="F10" s="48">
        <v>79.3</v>
      </c>
      <c r="G10" s="48">
        <v>81.3</v>
      </c>
      <c r="H10" s="48"/>
      <c r="I10" s="45">
        <f t="shared" si="0"/>
        <v>-8.5365853658536939E-3</v>
      </c>
      <c r="J10" s="42" t="s">
        <v>136</v>
      </c>
    </row>
    <row r="11" spans="2:10">
      <c r="B11" s="24" t="s">
        <v>116</v>
      </c>
      <c r="C11" s="47">
        <v>82.6</v>
      </c>
      <c r="D11" s="47">
        <v>80.2</v>
      </c>
      <c r="E11" s="47">
        <v>88.2</v>
      </c>
      <c r="F11" s="47">
        <v>97.9</v>
      </c>
      <c r="G11" s="47">
        <v>87.4</v>
      </c>
      <c r="H11" s="47"/>
      <c r="I11" s="45">
        <f t="shared" si="0"/>
        <v>5.8111380145278592E-2</v>
      </c>
      <c r="J11" s="42" t="s">
        <v>132</v>
      </c>
    </row>
    <row r="12" spans="2:10">
      <c r="B12" s="24" t="s">
        <v>115</v>
      </c>
      <c r="C12" s="48">
        <v>90.9</v>
      </c>
      <c r="D12" s="48">
        <v>75.099999999999994</v>
      </c>
      <c r="E12" s="48">
        <v>84.5</v>
      </c>
      <c r="F12" s="48">
        <v>88.1</v>
      </c>
      <c r="G12" s="48">
        <v>93.7</v>
      </c>
      <c r="H12" s="48">
        <v>92.2</v>
      </c>
      <c r="I12" s="45">
        <f t="shared" si="0"/>
        <v>3.0803080308030771E-2</v>
      </c>
      <c r="J12" s="42" t="s">
        <v>134</v>
      </c>
    </row>
    <row r="13" spans="2:10">
      <c r="B13" s="24" t="s">
        <v>118</v>
      </c>
      <c r="C13" s="48">
        <v>81.099999999999994</v>
      </c>
      <c r="D13" s="48">
        <v>84</v>
      </c>
      <c r="E13" s="48">
        <v>83.8</v>
      </c>
      <c r="F13" s="48">
        <v>85.4</v>
      </c>
      <c r="G13" s="48">
        <v>94.2</v>
      </c>
      <c r="H13" s="48"/>
      <c r="I13" s="45">
        <f t="shared" si="0"/>
        <v>0.16152897657213328</v>
      </c>
      <c r="J13" s="42" t="s">
        <v>137</v>
      </c>
    </row>
    <row r="14" spans="2:10">
      <c r="B14" s="24"/>
      <c r="C14" s="48"/>
      <c r="D14" s="48"/>
      <c r="E14" s="48"/>
      <c r="F14" s="48"/>
      <c r="G14" s="48"/>
      <c r="H14" s="48"/>
      <c r="I14" s="45"/>
      <c r="J14" s="42"/>
    </row>
    <row r="15" spans="2:10">
      <c r="B15" s="25" t="s">
        <v>28</v>
      </c>
      <c r="C15" s="49">
        <v>80.099999999999994</v>
      </c>
      <c r="D15" s="49">
        <v>78.8</v>
      </c>
      <c r="E15" s="49">
        <v>79.2</v>
      </c>
      <c r="F15" s="49">
        <v>79.7</v>
      </c>
      <c r="G15" s="49">
        <v>81</v>
      </c>
      <c r="H15" s="49">
        <v>81.8</v>
      </c>
      <c r="I15" s="43">
        <f t="shared" ref="I15" si="1">(G15-C15)/C15</f>
        <v>1.1235955056179848E-2</v>
      </c>
      <c r="J15" s="50" t="s">
        <v>139</v>
      </c>
    </row>
    <row r="16" spans="2:10">
      <c r="B16" s="267" t="s">
        <v>667</v>
      </c>
      <c r="C16" s="245"/>
      <c r="D16" s="245"/>
      <c r="E16" s="245"/>
      <c r="F16" s="245"/>
      <c r="G16" s="245"/>
      <c r="H16" s="245"/>
      <c r="I16" s="245"/>
    </row>
    <row r="18" spans="2:15">
      <c r="B18" s="268" t="s">
        <v>131</v>
      </c>
      <c r="C18" s="269"/>
      <c r="D18" s="269"/>
      <c r="E18" s="269"/>
      <c r="F18" s="269"/>
      <c r="G18" s="269"/>
      <c r="H18" s="269"/>
      <c r="I18" s="269"/>
      <c r="J18" s="269"/>
      <c r="K18" s="269"/>
      <c r="L18" s="269"/>
      <c r="M18" s="269"/>
      <c r="N18" s="269"/>
      <c r="O18" s="269"/>
    </row>
    <row r="19" spans="2:15">
      <c r="B19" s="269"/>
      <c r="C19" s="269"/>
      <c r="D19" s="269"/>
      <c r="E19" s="269"/>
      <c r="F19" s="269"/>
      <c r="G19" s="269"/>
      <c r="H19" s="269"/>
      <c r="I19" s="269"/>
      <c r="J19" s="269"/>
      <c r="K19" s="269"/>
      <c r="L19" s="269"/>
      <c r="M19" s="269"/>
      <c r="N19" s="269"/>
      <c r="O19" s="269"/>
    </row>
    <row r="20" spans="2:15">
      <c r="B20" s="269"/>
      <c r="C20" s="269"/>
      <c r="D20" s="269"/>
      <c r="E20" s="269"/>
      <c r="F20" s="269"/>
      <c r="G20" s="269"/>
      <c r="H20" s="269"/>
      <c r="I20" s="269"/>
      <c r="J20" s="269"/>
      <c r="K20" s="269"/>
      <c r="L20" s="269"/>
      <c r="M20" s="269"/>
      <c r="N20" s="269"/>
      <c r="O20" s="269"/>
    </row>
  </sheetData>
  <sortState ref="B7:I13">
    <sortCondition ref="G7:G13"/>
  </sortState>
  <mergeCells count="4">
    <mergeCell ref="B4:I4"/>
    <mergeCell ref="C5:I5"/>
    <mergeCell ref="B16:I16"/>
    <mergeCell ref="B18:O2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3"/>
  <sheetViews>
    <sheetView topLeftCell="A4" workbookViewId="0">
      <selection activeCell="G40" sqref="G40"/>
    </sheetView>
  </sheetViews>
  <sheetFormatPr defaultColWidth="11" defaultRowHeight="15.6"/>
  <cols>
    <col min="2" max="2" width="19.09765625" customWidth="1"/>
    <col min="8" max="8" width="20.5" customWidth="1"/>
  </cols>
  <sheetData>
    <row r="3" spans="2:12">
      <c r="B3" s="264" t="s">
        <v>172</v>
      </c>
      <c r="C3" s="264"/>
      <c r="D3" s="264"/>
      <c r="E3" s="264"/>
      <c r="H3" s="264" t="s">
        <v>417</v>
      </c>
      <c r="I3" s="264"/>
      <c r="J3" s="264"/>
      <c r="K3" s="264"/>
    </row>
    <row r="4" spans="2:12">
      <c r="B4" s="1"/>
      <c r="C4" s="265" t="s">
        <v>155</v>
      </c>
      <c r="D4" s="265"/>
      <c r="E4" s="265"/>
      <c r="H4" s="1"/>
      <c r="I4" s="265" t="s">
        <v>186</v>
      </c>
      <c r="J4" s="265"/>
      <c r="K4" s="265"/>
    </row>
    <row r="5" spans="2:12" ht="55.2">
      <c r="B5" s="2" t="s">
        <v>6</v>
      </c>
      <c r="C5" s="3" t="s">
        <v>170</v>
      </c>
      <c r="D5" s="3" t="s">
        <v>171</v>
      </c>
      <c r="E5" s="8" t="s">
        <v>5</v>
      </c>
      <c r="F5" s="41" t="s">
        <v>57</v>
      </c>
      <c r="H5" s="2" t="s">
        <v>6</v>
      </c>
      <c r="I5" s="3" t="s">
        <v>170</v>
      </c>
      <c r="J5" s="3" t="s">
        <v>171</v>
      </c>
      <c r="K5" s="8" t="s">
        <v>5</v>
      </c>
    </row>
    <row r="6" spans="2:12">
      <c r="B6" s="66" t="s">
        <v>168</v>
      </c>
      <c r="C6" s="28">
        <v>79.680000000000007</v>
      </c>
      <c r="D6" s="67">
        <v>78.63</v>
      </c>
      <c r="E6" s="30">
        <f t="shared" ref="E6:E18" si="0">(D6-C6)/C6</f>
        <v>-1.3177710843373635E-2</v>
      </c>
      <c r="F6" s="70" t="s">
        <v>173</v>
      </c>
      <c r="H6" s="66" t="s">
        <v>192</v>
      </c>
      <c r="I6" s="68">
        <v>78.27</v>
      </c>
      <c r="J6" s="67">
        <v>77.94</v>
      </c>
      <c r="K6" s="30">
        <f t="shared" ref="K6:K13" si="1">(J6-I6)/I6</f>
        <v>-4.2161747796090237E-3</v>
      </c>
      <c r="L6" s="42" t="s">
        <v>418</v>
      </c>
    </row>
    <row r="7" spans="2:12">
      <c r="B7" s="66" t="s">
        <v>160</v>
      </c>
      <c r="C7" s="29">
        <v>78.11</v>
      </c>
      <c r="D7" s="67">
        <v>79</v>
      </c>
      <c r="E7" s="30">
        <f t="shared" si="0"/>
        <v>1.1394187684035342E-2</v>
      </c>
      <c r="F7" s="70" t="s">
        <v>174</v>
      </c>
      <c r="H7" s="66" t="s">
        <v>194</v>
      </c>
      <c r="I7" s="67">
        <v>78.97</v>
      </c>
      <c r="J7" s="67">
        <v>78.760000000000005</v>
      </c>
      <c r="K7" s="30">
        <f t="shared" si="1"/>
        <v>-2.6592376851968312E-3</v>
      </c>
      <c r="L7" s="42" t="s">
        <v>419</v>
      </c>
    </row>
    <row r="8" spans="2:12">
      <c r="B8" s="66" t="s">
        <v>162</v>
      </c>
      <c r="C8" s="29">
        <v>81.38</v>
      </c>
      <c r="D8" s="67">
        <v>79.69</v>
      </c>
      <c r="E8" s="30">
        <f t="shared" si="0"/>
        <v>-2.0766773162939272E-2</v>
      </c>
      <c r="F8" s="70" t="s">
        <v>175</v>
      </c>
      <c r="H8" s="66" t="s">
        <v>193</v>
      </c>
      <c r="I8" s="67">
        <v>78.52</v>
      </c>
      <c r="J8" s="67">
        <v>79.19</v>
      </c>
      <c r="K8" s="30">
        <f t="shared" si="1"/>
        <v>8.5328578706062377E-3</v>
      </c>
      <c r="L8" s="42" t="s">
        <v>420</v>
      </c>
    </row>
    <row r="9" spans="2:12">
      <c r="B9" s="66" t="s">
        <v>158</v>
      </c>
      <c r="C9" s="29">
        <v>82.22</v>
      </c>
      <c r="D9" s="67">
        <v>80.150000000000006</v>
      </c>
      <c r="E9" s="30">
        <f t="shared" si="0"/>
        <v>-2.5176356117732827E-2</v>
      </c>
      <c r="F9" s="70" t="s">
        <v>176</v>
      </c>
      <c r="H9" s="66" t="s">
        <v>191</v>
      </c>
      <c r="I9" s="67">
        <v>78.400000000000006</v>
      </c>
      <c r="J9" s="67">
        <v>79.209999999999994</v>
      </c>
      <c r="K9" s="30">
        <f t="shared" si="1"/>
        <v>1.0331632653061071E-2</v>
      </c>
      <c r="L9" s="42" t="s">
        <v>421</v>
      </c>
    </row>
    <row r="10" spans="2:12">
      <c r="B10" s="66" t="s">
        <v>161</v>
      </c>
      <c r="C10" s="29">
        <v>79.709999999999994</v>
      </c>
      <c r="D10" s="67">
        <v>80.62</v>
      </c>
      <c r="E10" s="30">
        <f t="shared" si="0"/>
        <v>1.1416384393426307E-2</v>
      </c>
      <c r="F10" s="70" t="s">
        <v>174</v>
      </c>
      <c r="H10" s="66" t="s">
        <v>187</v>
      </c>
      <c r="I10" s="71">
        <v>80.08</v>
      </c>
      <c r="J10" s="67">
        <v>80.64</v>
      </c>
      <c r="K10" s="30">
        <f t="shared" si="1"/>
        <v>6.9930069930070216E-3</v>
      </c>
      <c r="L10" s="42" t="s">
        <v>422</v>
      </c>
    </row>
    <row r="11" spans="2:12">
      <c r="B11" s="66" t="s">
        <v>167</v>
      </c>
      <c r="C11" s="29">
        <v>80.56</v>
      </c>
      <c r="D11" s="67">
        <v>80.75</v>
      </c>
      <c r="E11" s="30">
        <f t="shared" si="0"/>
        <v>2.3584905660377076E-3</v>
      </c>
      <c r="F11" s="70" t="s">
        <v>177</v>
      </c>
      <c r="H11" s="66" t="s">
        <v>190</v>
      </c>
      <c r="I11" s="67">
        <v>79.78</v>
      </c>
      <c r="J11" s="67">
        <v>81.13</v>
      </c>
      <c r="K11" s="30">
        <f t="shared" si="1"/>
        <v>1.692153421910246E-2</v>
      </c>
      <c r="L11" s="42" t="s">
        <v>423</v>
      </c>
    </row>
    <row r="12" spans="2:12">
      <c r="B12" s="66" t="s">
        <v>157</v>
      </c>
      <c r="C12" s="29">
        <v>79.099999999999994</v>
      </c>
      <c r="D12" s="67">
        <v>80.77</v>
      </c>
      <c r="E12" s="30">
        <f t="shared" si="0"/>
        <v>2.1112515802781312E-2</v>
      </c>
      <c r="F12" s="70" t="s">
        <v>178</v>
      </c>
      <c r="H12" s="66" t="s">
        <v>189</v>
      </c>
      <c r="I12" s="67">
        <v>80.53</v>
      </c>
      <c r="J12" s="67">
        <v>81.48</v>
      </c>
      <c r="K12" s="30">
        <f t="shared" si="1"/>
        <v>1.1796845895939436E-2</v>
      </c>
      <c r="L12" s="42" t="s">
        <v>424</v>
      </c>
    </row>
    <row r="13" spans="2:12">
      <c r="B13" s="66" t="s">
        <v>165</v>
      </c>
      <c r="C13" s="29">
        <v>80.760000000000005</v>
      </c>
      <c r="D13" s="67">
        <v>81.069999999999993</v>
      </c>
      <c r="E13" s="30">
        <f t="shared" si="0"/>
        <v>3.8385339276868257E-3</v>
      </c>
      <c r="F13" s="70" t="s">
        <v>179</v>
      </c>
      <c r="H13" s="66" t="s">
        <v>188</v>
      </c>
      <c r="I13" s="67">
        <v>81.44</v>
      </c>
      <c r="J13" s="67">
        <v>82.87</v>
      </c>
      <c r="K13" s="30">
        <f t="shared" si="1"/>
        <v>1.7558939096267275E-2</v>
      </c>
      <c r="L13" s="42" t="s">
        <v>425</v>
      </c>
    </row>
    <row r="14" spans="2:12">
      <c r="B14" s="66" t="s">
        <v>163</v>
      </c>
      <c r="C14" s="29">
        <v>80.66</v>
      </c>
      <c r="D14" s="67">
        <v>81.16</v>
      </c>
      <c r="E14" s="30">
        <f t="shared" si="0"/>
        <v>6.1988594098685845E-3</v>
      </c>
      <c r="F14" s="70" t="s">
        <v>180</v>
      </c>
      <c r="H14" s="66"/>
      <c r="I14" s="67"/>
      <c r="J14" s="67"/>
      <c r="K14" s="30"/>
      <c r="L14" s="42"/>
    </row>
    <row r="15" spans="2:12">
      <c r="B15" s="66" t="s">
        <v>159</v>
      </c>
      <c r="C15" s="29">
        <v>79.03</v>
      </c>
      <c r="D15" s="67">
        <v>81.290000000000006</v>
      </c>
      <c r="E15" s="30">
        <f t="shared" si="0"/>
        <v>2.8596735416930343E-2</v>
      </c>
      <c r="F15" s="70" t="s">
        <v>181</v>
      </c>
      <c r="H15" s="52" t="s">
        <v>28</v>
      </c>
      <c r="I15" s="68">
        <v>80.819999999999993</v>
      </c>
      <c r="J15" s="68">
        <v>82.01</v>
      </c>
      <c r="K15" s="43">
        <f t="shared" ref="K15" si="2">(J15-I15)/I15</f>
        <v>1.4724078198465875E-2</v>
      </c>
      <c r="L15" s="42" t="s">
        <v>426</v>
      </c>
    </row>
    <row r="16" spans="2:12">
      <c r="B16" s="66" t="s">
        <v>164</v>
      </c>
      <c r="C16" s="29">
        <v>79.709999999999994</v>
      </c>
      <c r="D16" s="67">
        <v>81.38</v>
      </c>
      <c r="E16" s="30">
        <f t="shared" si="0"/>
        <v>2.0950947183540358E-2</v>
      </c>
      <c r="F16" s="70" t="s">
        <v>178</v>
      </c>
      <c r="H16" s="245" t="s">
        <v>83</v>
      </c>
      <c r="I16" s="245"/>
      <c r="J16" s="245"/>
      <c r="K16" s="245"/>
    </row>
    <row r="17" spans="2:6">
      <c r="B17" s="66" t="s">
        <v>156</v>
      </c>
      <c r="C17" s="32">
        <v>80.099999999999994</v>
      </c>
      <c r="D17" s="67">
        <v>81.489999999999995</v>
      </c>
      <c r="E17" s="30">
        <f t="shared" si="0"/>
        <v>1.7353308364544327E-2</v>
      </c>
      <c r="F17" s="70" t="s">
        <v>182</v>
      </c>
    </row>
    <row r="18" spans="2:6">
      <c r="B18" s="66" t="s">
        <v>166</v>
      </c>
      <c r="C18" s="29">
        <v>82.43</v>
      </c>
      <c r="D18" s="67">
        <v>84.01</v>
      </c>
      <c r="E18" s="30">
        <f t="shared" si="0"/>
        <v>1.9167778721339297E-2</v>
      </c>
      <c r="F18" s="70" t="s">
        <v>183</v>
      </c>
    </row>
    <row r="19" spans="2:6" hidden="1">
      <c r="B19" s="66" t="s">
        <v>169</v>
      </c>
      <c r="C19" s="29">
        <v>83.2</v>
      </c>
      <c r="D19" s="4" t="s">
        <v>4</v>
      </c>
      <c r="E19" s="4" t="s">
        <v>4</v>
      </c>
      <c r="F19" s="69"/>
    </row>
    <row r="21" spans="2:6">
      <c r="B21" s="52" t="s">
        <v>7</v>
      </c>
      <c r="C21" s="68">
        <v>80.08</v>
      </c>
      <c r="D21" s="68">
        <v>80.64</v>
      </c>
      <c r="E21" s="43">
        <f t="shared" ref="E21:E22" si="3">(D21-C21)/C21</f>
        <v>6.9930069930070216E-3</v>
      </c>
      <c r="F21" s="70" t="s">
        <v>184</v>
      </c>
    </row>
    <row r="22" spans="2:6">
      <c r="B22" s="24" t="s">
        <v>28</v>
      </c>
      <c r="C22" s="68">
        <v>80.819999999999993</v>
      </c>
      <c r="D22" s="68">
        <v>82.01</v>
      </c>
      <c r="E22" s="30">
        <f t="shared" si="3"/>
        <v>1.4724078198465875E-2</v>
      </c>
      <c r="F22" s="70" t="s">
        <v>185</v>
      </c>
    </row>
    <row r="23" spans="2:6">
      <c r="B23" s="245" t="s">
        <v>83</v>
      </c>
      <c r="C23" s="245"/>
      <c r="D23" s="245"/>
      <c r="E23" s="245"/>
    </row>
  </sheetData>
  <sortState ref="H6:K13">
    <sortCondition ref="J6:J13"/>
  </sortState>
  <mergeCells count="6">
    <mergeCell ref="B3:E3"/>
    <mergeCell ref="C4:E4"/>
    <mergeCell ref="B23:E23"/>
    <mergeCell ref="H3:K3"/>
    <mergeCell ref="I4:K4"/>
    <mergeCell ref="H16:K1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3"/>
  <sheetViews>
    <sheetView workbookViewId="0">
      <selection activeCell="K38" sqref="K38"/>
    </sheetView>
  </sheetViews>
  <sheetFormatPr defaultColWidth="11" defaultRowHeight="15.6"/>
  <cols>
    <col min="2" max="2" width="26.3984375" customWidth="1"/>
    <col min="6" max="6" width="0" hidden="1" customWidth="1"/>
    <col min="8" max="8" width="26.5" customWidth="1"/>
    <col min="12" max="12" width="0" hidden="1" customWidth="1"/>
  </cols>
  <sheetData>
    <row r="3" spans="2:12">
      <c r="B3" s="264" t="s">
        <v>427</v>
      </c>
      <c r="C3" s="264"/>
      <c r="D3" s="264"/>
      <c r="E3" s="264"/>
      <c r="H3" s="264" t="s">
        <v>488</v>
      </c>
      <c r="I3" s="264"/>
      <c r="J3" s="264"/>
      <c r="K3" s="264"/>
    </row>
    <row r="4" spans="2:12">
      <c r="B4" s="1"/>
      <c r="C4" s="265" t="s">
        <v>155</v>
      </c>
      <c r="D4" s="265"/>
      <c r="E4" s="265"/>
      <c r="H4" s="1"/>
      <c r="I4" s="265" t="s">
        <v>487</v>
      </c>
      <c r="J4" s="265"/>
      <c r="K4" s="265"/>
    </row>
    <row r="5" spans="2:12" ht="41.4">
      <c r="B5" s="2" t="s">
        <v>332</v>
      </c>
      <c r="C5" s="3" t="s">
        <v>429</v>
      </c>
      <c r="D5" s="3" t="s">
        <v>428</v>
      </c>
      <c r="E5" s="8" t="s">
        <v>5</v>
      </c>
      <c r="F5" s="41" t="s">
        <v>57</v>
      </c>
      <c r="H5" s="2" t="s">
        <v>482</v>
      </c>
      <c r="I5" s="3" t="s">
        <v>429</v>
      </c>
      <c r="J5" s="3" t="s">
        <v>428</v>
      </c>
      <c r="K5" s="8" t="s">
        <v>5</v>
      </c>
    </row>
    <row r="6" spans="2:12">
      <c r="B6" s="66" t="s">
        <v>160</v>
      </c>
      <c r="C6" s="93">
        <v>1.1399999999999999</v>
      </c>
      <c r="D6" s="93">
        <v>1.2710846455283746</v>
      </c>
      <c r="E6" s="30">
        <f t="shared" ref="E6:E19" si="0">(D6-C6)/C6</f>
        <v>0.114986531165241</v>
      </c>
      <c r="F6" s="70" t="s">
        <v>432</v>
      </c>
      <c r="H6" s="66" t="s">
        <v>486</v>
      </c>
      <c r="I6" s="93">
        <v>1.18</v>
      </c>
      <c r="J6" s="93">
        <v>1.2649480386264924</v>
      </c>
      <c r="K6" s="30">
        <f>(J6-I6)/I6</f>
        <v>7.1989863242790234E-2</v>
      </c>
      <c r="L6" s="42" t="s">
        <v>491</v>
      </c>
    </row>
    <row r="7" spans="2:12">
      <c r="B7" s="66" t="s">
        <v>157</v>
      </c>
      <c r="C7" s="93">
        <v>1.1100000000000001</v>
      </c>
      <c r="D7" s="93">
        <v>1.2129151570255143</v>
      </c>
      <c r="E7" s="30">
        <f t="shared" si="0"/>
        <v>9.2716357680643444E-2</v>
      </c>
      <c r="F7" s="70" t="s">
        <v>433</v>
      </c>
      <c r="H7" s="66" t="s">
        <v>483</v>
      </c>
      <c r="I7" s="93">
        <v>1.05</v>
      </c>
      <c r="J7" s="93">
        <v>1.0750905694694552</v>
      </c>
      <c r="K7" s="30">
        <f>(J7-I7)/I7</f>
        <v>2.3895780447100192E-2</v>
      </c>
      <c r="L7" s="42" t="s">
        <v>492</v>
      </c>
    </row>
    <row r="8" spans="2:12">
      <c r="B8" s="66" t="s">
        <v>168</v>
      </c>
      <c r="C8" s="93">
        <v>1.07</v>
      </c>
      <c r="D8" s="93">
        <v>1.1717157469507271</v>
      </c>
      <c r="E8" s="30">
        <f t="shared" si="0"/>
        <v>9.5061445748343035E-2</v>
      </c>
      <c r="F8" s="70" t="s">
        <v>434</v>
      </c>
      <c r="H8" s="66" t="s">
        <v>248</v>
      </c>
      <c r="I8" s="93">
        <v>1.01</v>
      </c>
      <c r="J8" s="93">
        <v>1.0163604269365993</v>
      </c>
      <c r="K8" s="30">
        <f>(J8-I8)/I8</f>
        <v>6.2974524124745825E-3</v>
      </c>
      <c r="L8" s="42" t="s">
        <v>493</v>
      </c>
    </row>
    <row r="9" spans="2:12">
      <c r="B9" s="66" t="s">
        <v>161</v>
      </c>
      <c r="C9" s="93">
        <v>1.1299999999999999</v>
      </c>
      <c r="D9" s="93">
        <v>1.1375648309157746</v>
      </c>
      <c r="E9" s="30">
        <f t="shared" si="0"/>
        <v>6.6945406334289886E-3</v>
      </c>
      <c r="F9" s="70" t="s">
        <v>422</v>
      </c>
      <c r="H9" s="66" t="s">
        <v>484</v>
      </c>
      <c r="I9" s="93">
        <v>1.02</v>
      </c>
      <c r="J9" s="93">
        <v>0.99810421295342977</v>
      </c>
      <c r="K9" s="30">
        <f>(J9-I9)/I9</f>
        <v>-2.1466457888794359E-2</v>
      </c>
      <c r="L9" s="42" t="s">
        <v>494</v>
      </c>
    </row>
    <row r="10" spans="2:12">
      <c r="B10" s="66" t="s">
        <v>162</v>
      </c>
      <c r="C10" s="93">
        <v>0.93</v>
      </c>
      <c r="D10" s="93">
        <v>1.0937382856954585</v>
      </c>
      <c r="E10" s="30">
        <f t="shared" si="0"/>
        <v>0.17606267279081553</v>
      </c>
      <c r="F10" s="70" t="s">
        <v>435</v>
      </c>
      <c r="H10" s="66" t="s">
        <v>485</v>
      </c>
      <c r="I10" s="93">
        <v>0.9</v>
      </c>
      <c r="J10" s="93">
        <v>0.87637100594795903</v>
      </c>
      <c r="K10" s="30">
        <f>(J10-I10)/I10</f>
        <v>-2.6254437835601108E-2</v>
      </c>
      <c r="L10" s="42" t="s">
        <v>495</v>
      </c>
    </row>
    <row r="11" spans="2:12">
      <c r="B11" s="66" t="s">
        <v>165</v>
      </c>
      <c r="C11" s="93">
        <v>0.9</v>
      </c>
      <c r="D11" s="93">
        <v>1.093090491396685</v>
      </c>
      <c r="E11" s="30">
        <f t="shared" si="0"/>
        <v>0.21454499044076109</v>
      </c>
      <c r="F11" s="70" t="s">
        <v>436</v>
      </c>
      <c r="H11" s="66"/>
      <c r="I11" s="93"/>
      <c r="J11" s="93"/>
      <c r="K11" s="30"/>
      <c r="L11" s="42"/>
    </row>
    <row r="12" spans="2:12">
      <c r="B12" s="66" t="s">
        <v>156</v>
      </c>
      <c r="C12" s="93">
        <v>1.05</v>
      </c>
      <c r="D12" s="93">
        <v>1.0638534002528583</v>
      </c>
      <c r="E12" s="30">
        <f t="shared" si="0"/>
        <v>1.319371452653172E-2</v>
      </c>
      <c r="F12" s="70" t="s">
        <v>437</v>
      </c>
      <c r="H12" s="52" t="s">
        <v>28</v>
      </c>
      <c r="I12" s="95">
        <v>1</v>
      </c>
      <c r="J12" s="95">
        <v>1</v>
      </c>
      <c r="K12" s="31">
        <v>0</v>
      </c>
      <c r="L12" s="42" t="s">
        <v>447</v>
      </c>
    </row>
    <row r="13" spans="2:12">
      <c r="B13" s="66" t="s">
        <v>163</v>
      </c>
      <c r="C13" s="93">
        <v>0.99</v>
      </c>
      <c r="D13" s="93">
        <v>1.0549620648912084</v>
      </c>
      <c r="E13" s="30">
        <f t="shared" si="0"/>
        <v>6.5618247364856941E-2</v>
      </c>
      <c r="F13" s="70" t="s">
        <v>438</v>
      </c>
      <c r="H13" s="245" t="s">
        <v>431</v>
      </c>
      <c r="I13" s="245"/>
      <c r="J13" s="245"/>
      <c r="K13" s="245"/>
      <c r="L13" s="42"/>
    </row>
    <row r="14" spans="2:12">
      <c r="B14" s="66" t="s">
        <v>167</v>
      </c>
      <c r="C14" s="93">
        <v>1</v>
      </c>
      <c r="D14" s="93">
        <v>1.0498493192370482</v>
      </c>
      <c r="E14" s="30">
        <f t="shared" si="0"/>
        <v>4.9849319237048162E-2</v>
      </c>
      <c r="F14" s="70" t="s">
        <v>439</v>
      </c>
      <c r="L14" s="42"/>
    </row>
    <row r="15" spans="2:12">
      <c r="B15" s="66" t="s">
        <v>158</v>
      </c>
      <c r="C15" s="93">
        <v>0.87</v>
      </c>
      <c r="D15" s="93">
        <v>1.0486672659644567</v>
      </c>
      <c r="E15" s="30">
        <f t="shared" si="0"/>
        <v>0.20536467352236404</v>
      </c>
      <c r="F15" s="70" t="s">
        <v>440</v>
      </c>
      <c r="L15" s="42"/>
    </row>
    <row r="16" spans="2:12">
      <c r="B16" s="66" t="s">
        <v>159</v>
      </c>
      <c r="C16" s="93">
        <v>1</v>
      </c>
      <c r="D16" s="93">
        <v>1.0387764631407608</v>
      </c>
      <c r="E16" s="30">
        <f t="shared" si="0"/>
        <v>3.8776463140760775E-2</v>
      </c>
      <c r="F16" s="70" t="s">
        <v>441</v>
      </c>
    </row>
    <row r="17" spans="2:6">
      <c r="B17" s="66" t="s">
        <v>164</v>
      </c>
      <c r="C17" s="93">
        <v>1.04</v>
      </c>
      <c r="D17" s="93">
        <v>1.0281675583350236</v>
      </c>
      <c r="E17" s="30">
        <f t="shared" si="0"/>
        <v>-1.1377347754785033E-2</v>
      </c>
      <c r="F17" s="70" t="s">
        <v>442</v>
      </c>
    </row>
    <row r="18" spans="2:6">
      <c r="B18" s="66" t="s">
        <v>169</v>
      </c>
      <c r="C18" s="93">
        <v>0.87</v>
      </c>
      <c r="D18" s="93">
        <v>0.84094715182057422</v>
      </c>
      <c r="E18" s="30">
        <f t="shared" si="0"/>
        <v>-3.3394078367156063E-2</v>
      </c>
      <c r="F18" s="70" t="s">
        <v>443</v>
      </c>
    </row>
    <row r="19" spans="2:6">
      <c r="B19" s="66" t="s">
        <v>166</v>
      </c>
      <c r="C19" s="93">
        <v>0.81</v>
      </c>
      <c r="D19" s="93">
        <v>0.79964438014176098</v>
      </c>
      <c r="E19" s="30">
        <f t="shared" si="0"/>
        <v>-1.2784715874369225E-2</v>
      </c>
      <c r="F19" s="70" t="s">
        <v>444</v>
      </c>
    </row>
    <row r="20" spans="2:6" hidden="1">
      <c r="B20" s="66" t="s">
        <v>169</v>
      </c>
      <c r="C20" s="93"/>
      <c r="D20" s="7"/>
      <c r="E20" s="30" t="e">
        <f t="shared" ref="E20" si="1">(D20-C20)/C20</f>
        <v>#DIV/0!</v>
      </c>
      <c r="F20" s="69"/>
    </row>
    <row r="21" spans="2:6">
      <c r="C21" s="94"/>
      <c r="D21" s="94"/>
      <c r="E21" s="30" t="s">
        <v>29</v>
      </c>
    </row>
    <row r="22" spans="2:6">
      <c r="B22" s="52" t="s">
        <v>28</v>
      </c>
      <c r="C22" s="95">
        <v>1</v>
      </c>
      <c r="D22" s="95">
        <v>1</v>
      </c>
      <c r="E22" s="31">
        <v>0</v>
      </c>
      <c r="F22" s="92" t="s">
        <v>445</v>
      </c>
    </row>
    <row r="23" spans="2:6">
      <c r="B23" s="245" t="s">
        <v>431</v>
      </c>
      <c r="C23" s="245"/>
      <c r="D23" s="245"/>
      <c r="E23" s="245"/>
    </row>
  </sheetData>
  <sortState ref="H6:K10">
    <sortCondition descending="1" ref="J6:J10"/>
  </sortState>
  <mergeCells count="6">
    <mergeCell ref="B23:E23"/>
    <mergeCell ref="B3:E3"/>
    <mergeCell ref="H3:K3"/>
    <mergeCell ref="C4:E4"/>
    <mergeCell ref="I4:K4"/>
    <mergeCell ref="H13:K1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Pop &amp; Median Ag by Sub-corridor</vt:lpstr>
      <vt:lpstr>Pop'n Change by Sub-Corridor</vt:lpstr>
      <vt:lpstr>Population by Community</vt:lpstr>
      <vt:lpstr>Population by Age &amp; Gender</vt:lpstr>
      <vt:lpstr>Population by Region</vt:lpstr>
      <vt:lpstr>EarlyLearningVulnerability bySD</vt:lpstr>
      <vt:lpstr>HS Completion by SD</vt:lpstr>
      <vt:lpstr>Life Expectancy</vt:lpstr>
      <vt:lpstr>Standard Mortality Ratio</vt:lpstr>
      <vt:lpstr>Alcohol Related Deaths</vt:lpstr>
      <vt:lpstr>Motor Vehicle Deaths</vt:lpstr>
      <vt:lpstr>Crime Rate</vt:lpstr>
      <vt:lpstr>Dependency Ratios</vt:lpstr>
      <vt:lpstr>Average Income by Community</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MacDonald</dc:creator>
  <cp:lastModifiedBy>Nadine Raynolds</cp:lastModifiedBy>
  <dcterms:created xsi:type="dcterms:W3CDTF">2012-11-07T06:29:42Z</dcterms:created>
  <dcterms:modified xsi:type="dcterms:W3CDTF">2014-03-05T16:40:39Z</dcterms:modified>
</cp:coreProperties>
</file>